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475" activeTab="2"/>
  </bookViews>
  <sheets>
    <sheet name="лист" sheetId="1" r:id="rId1"/>
    <sheet name="функц 2010" sheetId="2" r:id="rId2"/>
    <sheet name="ведомств 2010" sheetId="3" r:id="rId3"/>
  </sheets>
  <definedNames>
    <definedName name="_xlnm.Print_Area" localSheetId="2">'ведомств 2010'!$A$1:$J$283</definedName>
    <definedName name="_xlnm.Print_Area" localSheetId="0">'лист'!$A$1:$U$223</definedName>
    <definedName name="_xlnm.Print_Area" localSheetId="1">'функц 2010'!$A$1:$G$59</definedName>
  </definedNames>
  <calcPr fullCalcOnLoad="1"/>
</workbook>
</file>

<file path=xl/sharedStrings.xml><?xml version="1.0" encoding="utf-8"?>
<sst xmlns="http://schemas.openxmlformats.org/spreadsheetml/2006/main" count="1219" uniqueCount="455">
  <si>
    <t>Программа "Капитального ремонта жилищного фонда городского округа город Мегион"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</si>
  <si>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издержек, субсидии юридическим лицам</t>
  </si>
  <si>
    <t xml:space="preserve">Мероприятия в области коммунального хозяйства, субсидии юридическим лицам </t>
  </si>
  <si>
    <t>Субвенции на обеспечение жильем инвалидов войны и участников боевых действий, участников ВОВ, ветеранов боевых действий, военнослужащих, членов семей погибших (умерших) участников ВОВ, инвалидов и семй, имеющих детей - инвалидов</t>
  </si>
  <si>
    <t>Выполнение функций бюджетными учреждениями</t>
  </si>
  <si>
    <t>Развитие МТБ учреждений культуры ХМАО-Югры</t>
  </si>
  <si>
    <t>Здравоохранение, физическая культура и спорт</t>
  </si>
  <si>
    <t>Стационарная медицинская помощь</t>
  </si>
  <si>
    <t>Развитие МТБ учреждений здравоохранения ХМАО-Югры</t>
  </si>
  <si>
    <t>Мероприятия в сфере культуры, кинематографии и средств массовой информации</t>
  </si>
  <si>
    <t>Комплектование книжных фондов библиотек муниципальных образований</t>
  </si>
  <si>
    <t>Обеспечение проведения выборов и референдумов</t>
  </si>
  <si>
    <t>Другие вопросы в области здравоохранения, физической культуры и спорта</t>
  </si>
  <si>
    <t>Скорая медицинская помощь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</si>
  <si>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(окруж.бюджет)</t>
  </si>
  <si>
    <t>Учредения по внешкольной работе с детьми</t>
  </si>
  <si>
    <t>Иные безвозмездные и безвозвратные перечисления</t>
  </si>
  <si>
    <t xml:space="preserve">Оздоровление детей </t>
  </si>
  <si>
    <t>Проведение мероприятий для детей и молодежи</t>
  </si>
  <si>
    <t>Центральные бухгалтерии, учебно-методические кабинеты, межшкольные учебные комбинаты,группы хозяйственного обслуживания</t>
  </si>
  <si>
    <t>Субвенция на выплату компенсации части родителькой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</si>
  <si>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местного самоуправления</t>
  </si>
  <si>
    <t>Учреждения социального обслуживания населения</t>
  </si>
  <si>
    <t>Содержание ребенка в семье опекуна и приемной семье, а также оплата труда приемного родителя</t>
  </si>
  <si>
    <t>МУ КС -непрограмное строительство за счет местного бюджета</t>
  </si>
  <si>
    <t>Администрация города- программа "Содержания объектов внешнего благоустройства городского округа город Мегион на 2009 год".</t>
  </si>
  <si>
    <t>Расходы на содержание и ремонт дорог, внутриквартальных проездов</t>
  </si>
  <si>
    <t xml:space="preserve"> -подпрограмма "Строительство и (или) приобретение жилых помещений для предоставления на условиях социального найма, формирование маневренного фонда""</t>
  </si>
  <si>
    <t>Программа "Улучшение жилищных условий населения ХМАО-Югры"</t>
  </si>
  <si>
    <t>МУ "Капитальное строительство" (непрограмное строительство)</t>
  </si>
  <si>
    <t>Субсидии на денежные выплаты медперсоналу ФАП, врачам, фельдшерам и мед.сестрам скорой медицинской помощи (федеральный бюджет), в том числе:</t>
  </si>
  <si>
    <t>Администрация города (Субвенции на выплату единовременного пособия при всех формах устройства детей, лишенных родительского попечения, в семью (федеральный бюджет)</t>
  </si>
  <si>
    <t>Администрация города (Субвенции на предоставление и обеспечение мер социальной поддержки детям-сиротам и детям, оставшимся без попечения родителей, а так же лицам из числа детей-сирот и детей, оставшихся без попечения родителей ( бюджет округа)</t>
  </si>
  <si>
    <t>Администрация города (Cубвенции на выплату денежных средств на содержание ребенка,единовременных пособий и оплату труда приемных родителей, патронатных воспитателей, воспитателей детских домов семейного типа)</t>
  </si>
  <si>
    <t>Реализация государственной политики в области приватизации и управленнии государственной и муниципальной  собственностью</t>
  </si>
  <si>
    <t>ДЕПАРТАМЕНТ МУНИЦИПАЛЬНОЙ СОБСТВЕННОСТИ</t>
  </si>
  <si>
    <t>ДУМА ГОРОДА</t>
  </si>
  <si>
    <t>АДМИНИСТРАЦИЯ ГОРОДА</t>
  </si>
  <si>
    <t xml:space="preserve">ДЕПАРТАМЕНТ ФИНАНСОВ </t>
  </si>
  <si>
    <t xml:space="preserve"> -подпрограмма "Обеспечение жильем граждан, проживающих в жилых помещениях, непригодных для проживания"</t>
  </si>
  <si>
    <t>МУ КС (программа "Улучшение жилищных условий населения ХМАО-Югры")</t>
  </si>
  <si>
    <t>ДЕПАРТАМЕНТ ОБРАЗОВАНИЯ</t>
  </si>
  <si>
    <t>Субсидии на комплектование книжных фондов библиотек муниципальных образований</t>
  </si>
  <si>
    <t>Администрация города  (субвенции  ХМАО на предоставление гражданам субсидий на оплату жилого помещения и коммунальных услуг)</t>
  </si>
  <si>
    <t>Администрация (Субвенции на образование и организацию деятельности комиссий по делам несовершеннолетних)</t>
  </si>
  <si>
    <t>Администрация (Субвенции на создание и обеспечение деятельности  административных комиссий)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</si>
  <si>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</si>
  <si>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Субвенции на поддержку сельскохозяйственного производства</t>
  </si>
  <si>
    <t>Управление физической культуры и спорта (Содержание)</t>
  </si>
  <si>
    <t>Управление физической культуры и спорта (Мероприятия)</t>
  </si>
  <si>
    <t>Управление физической культуры и спорта - региональная целевая программа "Развитие физической культуры и спортаХМАО-Югре на 2006-2010 годы".</t>
  </si>
  <si>
    <t>Администрация города- программа "Содержание объектов внешнего благоустройства городского округа город Мегион на 2009 год".</t>
  </si>
  <si>
    <t>Администрация города- программа "Содержания и текущего ремонта автомобильных дорог,  проездов и элементов обустройства улично-дорожной сети городского округа город Мегион на 2009 год".</t>
  </si>
  <si>
    <t>МУ "Капитальное строительство" (непрограмные инвестиции)</t>
  </si>
  <si>
    <t>МУ "Капитальное строительство" ( строительство жилья)</t>
  </si>
  <si>
    <t>МУ"Доставка пенсий, пособий и социальных выплат" (пособия и социальные выплаты)</t>
  </si>
  <si>
    <t>2.1.</t>
  </si>
  <si>
    <t>Органы внутренних дел -всего:</t>
  </si>
  <si>
    <t>Администрация города (Субвенции на составление списков кандидатов в присяжные заседатели федеральных судов общей юрисдикции в РФ)</t>
  </si>
  <si>
    <t xml:space="preserve"> -военный персонал</t>
  </si>
  <si>
    <t xml:space="preserve"> -Функционирование органов в сфере правоохранительной деятельности и обороны</t>
  </si>
  <si>
    <t xml:space="preserve"> -вещевое обеспечение</t>
  </si>
  <si>
    <t xml:space="preserve"> -социальные выплаты</t>
  </si>
  <si>
    <t>Милиция общественной безопасности (муниципальная целевая программа "Комплексные мероприятия по профилактике правонарушений на территории городского округа г.Мегион")</t>
  </si>
  <si>
    <t>.3.1</t>
  </si>
  <si>
    <t>Сельское хозяйство и рыболовство</t>
  </si>
  <si>
    <t>.3.2</t>
  </si>
  <si>
    <t>Администрация города (возмещение убытков за пассажирские перевозки)</t>
  </si>
  <si>
    <t>.3.3</t>
  </si>
  <si>
    <t>.3.4</t>
  </si>
  <si>
    <t>МУ "Капитальное строительство" (содержание)</t>
  </si>
  <si>
    <t>.4.1</t>
  </si>
  <si>
    <t xml:space="preserve"> -уличное освещение</t>
  </si>
  <si>
    <t xml:space="preserve"> -озеленение</t>
  </si>
  <si>
    <t xml:space="preserve"> -организация и содержание мест захоронения</t>
  </si>
  <si>
    <t>раздел</t>
  </si>
  <si>
    <t>подраздел</t>
  </si>
  <si>
    <t xml:space="preserve"> -прочие мероприятия по благоустройству</t>
  </si>
  <si>
    <t>.4.2</t>
  </si>
  <si>
    <t>.4.3</t>
  </si>
  <si>
    <t>Администрация города (возмещение  разницы в ценах на газ населению)</t>
  </si>
  <si>
    <t>.5.1</t>
  </si>
  <si>
    <t>.5.2</t>
  </si>
  <si>
    <t>.2.2</t>
  </si>
  <si>
    <t>.5.3</t>
  </si>
  <si>
    <t>Другие  вопросы  в  области образования</t>
  </si>
  <si>
    <t>.5.4</t>
  </si>
  <si>
    <t>.6.1</t>
  </si>
  <si>
    <t>.6.2</t>
  </si>
  <si>
    <t>Периодическая печать и издательство</t>
  </si>
  <si>
    <t>.7.1</t>
  </si>
  <si>
    <t>.7.2</t>
  </si>
  <si>
    <t>.8.1</t>
  </si>
  <si>
    <t>.7.3</t>
  </si>
  <si>
    <t xml:space="preserve"> - МЛПУ Городская больница</t>
  </si>
  <si>
    <t xml:space="preserve"> - МЛПУ Городская больница № 2</t>
  </si>
  <si>
    <t>.7.4</t>
  </si>
  <si>
    <t>.7.5</t>
  </si>
  <si>
    <t>.1.1</t>
  </si>
  <si>
    <t>.1.2</t>
  </si>
  <si>
    <t>.1.3</t>
  </si>
  <si>
    <t>Функционирование местной администрации</t>
  </si>
  <si>
    <t>.1.4</t>
  </si>
  <si>
    <t>.1.5</t>
  </si>
  <si>
    <t>Обеспечение деятельности финансовых органов и органов финансового контроля</t>
  </si>
  <si>
    <t>.1.6</t>
  </si>
  <si>
    <t>.1.7</t>
  </si>
  <si>
    <t>.1.8</t>
  </si>
  <si>
    <t>Управление физической культуры и спорта</t>
  </si>
  <si>
    <t>планирования и финансирования</t>
  </si>
  <si>
    <t>МУ "Служба спасения" (Содержание)</t>
  </si>
  <si>
    <t>Администрация города-субвенции ХМАО  ( на предоставление гарантий детям -сиротам, оставшимся без попечения родителей, летний отдых)</t>
  </si>
  <si>
    <t>Летний отдых</t>
  </si>
  <si>
    <t>Департамент образования (Субвенции на выплату компенсаций части родительской платы за содержание ребенка в государственных и муниципальных образовательных учреждениях)</t>
  </si>
  <si>
    <t>исполнитель: отдел бюджетного</t>
  </si>
  <si>
    <t>Администрация (Субвенции на осуществление федеральных полномочий по госрегистрации актов гражданского состояния (федеральный и окружной бюджет)</t>
  </si>
  <si>
    <t>Наименование</t>
  </si>
  <si>
    <t>Раздел</t>
  </si>
  <si>
    <t>Подраздел</t>
  </si>
  <si>
    <t>ВСЕГО</t>
  </si>
  <si>
    <t>в том числе:</t>
  </si>
  <si>
    <t>1.</t>
  </si>
  <si>
    <t>ОБЩЕГОСУДАРСТВЕННЫЕ ВОПРОСЫ</t>
  </si>
  <si>
    <t>.01</t>
  </si>
  <si>
    <t>.00</t>
  </si>
  <si>
    <t>Главы города (Содержание)</t>
  </si>
  <si>
    <t>.02</t>
  </si>
  <si>
    <t>Дума города (Содержание Председателя Думы города)</t>
  </si>
  <si>
    <t>.03</t>
  </si>
  <si>
    <t>ЗДРАВООХРАНЕНИЕ,  ФИЗИЧЕСКАЯ  КУЛЬТУРА  И СПОРТ</t>
  </si>
  <si>
    <t>Дума города (Содержание депутата Думы города осуществляющего полномочия на постоянной основе)</t>
  </si>
  <si>
    <t>Дума города (Содержание аппарата Думы города)</t>
  </si>
  <si>
    <t>Администрация  города (Содержание)</t>
  </si>
  <si>
    <t>.04</t>
  </si>
  <si>
    <t xml:space="preserve">МУ "Капитальное строительство" </t>
  </si>
  <si>
    <t>.05</t>
  </si>
  <si>
    <t>Департамент финансов (Содержание)</t>
  </si>
  <si>
    <t>.06</t>
  </si>
  <si>
    <t>Дума города (Содержание аппарата Счетной палаты)</t>
  </si>
  <si>
    <t>Дума города (Содержание председателя, заместителя Счетной палаты)</t>
  </si>
  <si>
    <t>Департамент финансов (Обслуживание муниципального долга)</t>
  </si>
  <si>
    <t>.11</t>
  </si>
  <si>
    <t>Администрация (Резервный фонд Главы города)</t>
  </si>
  <si>
    <t>.12</t>
  </si>
  <si>
    <t>.14</t>
  </si>
  <si>
    <t>Администрация (прочие расходы)</t>
  </si>
  <si>
    <t>МУ "Капитальное строительство" (инженерные сети)</t>
  </si>
  <si>
    <t>МУ "Капитальное строительство" (непрограмные инвестиции, ХМАО)</t>
  </si>
  <si>
    <t>2.</t>
  </si>
  <si>
    <t>НАЦИОНАЛЬНАЯ  БЕЗОПАСНОСТЬ  И  ПРАВООХРАНИТЕЛЬНАЯ  ДЕЯТЕЛЬНОСТЬ</t>
  </si>
  <si>
    <t>Администрация (Мероприятия по предупреждению и ликвидации последствий ЧС и СБ)</t>
  </si>
  <si>
    <t>.09</t>
  </si>
  <si>
    <t>3.</t>
  </si>
  <si>
    <t>НАЦИОНАЛЬНАЯ ЭКОНОМИКА</t>
  </si>
  <si>
    <t>.08</t>
  </si>
  <si>
    <t>МУ "Вектор" (Содержание)</t>
  </si>
  <si>
    <t>4.</t>
  </si>
  <si>
    <t>ЖИЛИЩНО-КОММУНАЛЬНОЕ ХОЗЯЙСТВО</t>
  </si>
  <si>
    <t>Администрация города (Подготовка к осенне-зимнему периоду)</t>
  </si>
  <si>
    <t>Администрация города (возмещение убытков по баням)</t>
  </si>
  <si>
    <t>МУ КС, субсидии ХМАО на строительство коммунальных объектов</t>
  </si>
  <si>
    <t>Администрация  (Программа "Энергосбережения")</t>
  </si>
  <si>
    <t>5.</t>
  </si>
  <si>
    <t>ОБРАЗОВАНИЕ</t>
  </si>
  <si>
    <t>.07</t>
  </si>
  <si>
    <t>МДОУ "Золотая рыбка" (Содержание)</t>
  </si>
  <si>
    <t>МДОУ "Елочка" (Содержание)</t>
  </si>
  <si>
    <t>Учреждения по внешкольной работе с тетьми</t>
  </si>
  <si>
    <t>Департамент муниципальной собственности (реорганизация МУ МИК)</t>
  </si>
  <si>
    <t>Оказание других видов социальной помощи</t>
  </si>
  <si>
    <t>МДОУ "Морозко" (Содержание)</t>
  </si>
  <si>
    <t>МДОУ "Крепыш" (Содержание)</t>
  </si>
  <si>
    <t>МДОУ "Рябинка" (Содержание)</t>
  </si>
  <si>
    <t>МДОУ "Незабудка" (Содержание)</t>
  </si>
  <si>
    <t>МДОУ "Буратино" (Содержание)</t>
  </si>
  <si>
    <t>МДОУ "Росинка" (Содержание)</t>
  </si>
  <si>
    <t>МДОУ "Сказка" (Содержание)</t>
  </si>
  <si>
    <t>МДОУ "Родничок" (Содержание)</t>
  </si>
  <si>
    <t>МДОУ "Белоснежка" (Содержание)</t>
  </si>
  <si>
    <t>МДОУ "Ласточка" (Содержание)</t>
  </si>
  <si>
    <t>МУ КС (капитальный ремонт дошкольных образовательных учреждений )</t>
  </si>
  <si>
    <t>МОУ  СОШ№ 1 (Содержание)</t>
  </si>
  <si>
    <t>МОУ  СОШ№ 2 (Содержание)</t>
  </si>
  <si>
    <t>Департамент муниципальной собственности (содержание)</t>
  </si>
  <si>
    <t>Департамент муниципальной собственности ( по наказу  депутатам ХМАО-Югры"</t>
  </si>
  <si>
    <t>Департамент муниципальной собственности (управление и содержание муниципальной собственности)</t>
  </si>
  <si>
    <t>Департамент муниципальной собственности (приобретение жилья)</t>
  </si>
  <si>
    <t>МОУ  СОШ № 3 (Содержание)</t>
  </si>
  <si>
    <t>МОУ СОШ № 4 (Содержание)</t>
  </si>
  <si>
    <t>МОУ  № 5 "Гимназия" (Содержание)</t>
  </si>
  <si>
    <t>МОУ  СОШ № 6 (Содержание)</t>
  </si>
  <si>
    <t>МОУ  СОШ № 7 (Содержание)</t>
  </si>
  <si>
    <t>Сменная общеобразовательная школа (Содержание)</t>
  </si>
  <si>
    <t>Субвенции - всего</t>
  </si>
  <si>
    <t>МУ Детская художественная школа (Содержание)</t>
  </si>
  <si>
    <t>МУ Детская школа искусств им.Кузьмина (Содержание)</t>
  </si>
  <si>
    <t>МУ ДО Детская школа искусств № 2 (Содержание)</t>
  </si>
  <si>
    <t>МУ ДО ДЮСШ №1(Содержание)</t>
  </si>
  <si>
    <t>МУ ДО ДЮСШ №2 (Содержание)</t>
  </si>
  <si>
    <t>МУ ДО ДЮСШ № 3 (Содержание)</t>
  </si>
  <si>
    <t>МУ "КС" (капитальный ремонт школ)</t>
  </si>
  <si>
    <t>МУ "КС" (Cубсидии ХМАО )</t>
  </si>
  <si>
    <t>Департамент образования  (Содержание аппарата управления)</t>
  </si>
  <si>
    <t>Департамент образования  (Содержание)</t>
  </si>
  <si>
    <t>Молодежная политика</t>
  </si>
  <si>
    <t>Администрация города (мероприятия)</t>
  </si>
  <si>
    <t>Администрация города (Субсидии-обеспечение жилыми помещениями граждан из числа коренных молочисленных народов в ХМАО)</t>
  </si>
  <si>
    <t>Департамент образования (мероприятия по образовательным учреждениям)</t>
  </si>
  <si>
    <t>МУ "Капитальное строительство" (строительство)</t>
  </si>
  <si>
    <t xml:space="preserve">  -МУ "Капитальное строительство"( строительство)</t>
  </si>
  <si>
    <t>Департамент по образованию (Мероприятия по оздоровительному отдыху)</t>
  </si>
  <si>
    <t>Вещевое обеспечение</t>
  </si>
  <si>
    <t>Пособия и компенсации военнослужащим, приравненным к ним лицам, а также уволенным из из числа</t>
  </si>
  <si>
    <t>УПРАВЛЕНИЕ ФИЗИЧЕСКОЙ КУЛЬТУРЫ И СПОРТА</t>
  </si>
  <si>
    <t>ММУ "Старт" (Содержание)</t>
  </si>
  <si>
    <t>Ведомственная статья</t>
  </si>
  <si>
    <t>Целевая статья расходов</t>
  </si>
  <si>
    <t>Вид расхода</t>
  </si>
  <si>
    <t>МУ ЦССАБиЮ"Калейдоскоп" (на выплату пособия по ликвидации учреждения)</t>
  </si>
  <si>
    <t>Сумма  на 2010 год, всего , тыс.руб.</t>
  </si>
  <si>
    <t>01</t>
  </si>
  <si>
    <t>00</t>
  </si>
  <si>
    <t>03</t>
  </si>
  <si>
    <t>02</t>
  </si>
  <si>
    <t>04</t>
  </si>
  <si>
    <t>05</t>
  </si>
  <si>
    <t>06</t>
  </si>
  <si>
    <t>09</t>
  </si>
  <si>
    <t>10</t>
  </si>
  <si>
    <t>08</t>
  </si>
  <si>
    <t>07</t>
  </si>
  <si>
    <t>ВСЕГО  РАСХОДОВ  по  бюджету:</t>
  </si>
  <si>
    <t>от ____________№________</t>
  </si>
  <si>
    <t>МУ"Центр гражданского и военно-патриотического воспитания молодежи"Форпост" им. Достовалова (Содержание)</t>
  </si>
  <si>
    <t>6.</t>
  </si>
  <si>
    <t>КУЛЬТУРА, КИНЕМАТОГРАФИЯ И СРЕДСТВА МАССОВОЙ ИНФОРМАЦИИ</t>
  </si>
  <si>
    <t>МУ Центр культуры и досуга (Содержание)</t>
  </si>
  <si>
    <t>Региональный историко-культурный и экологический центр (Содержание)</t>
  </si>
  <si>
    <t>МУ Центральная библиотечная система (Содержание)</t>
  </si>
  <si>
    <t>МУ ХК "Вдохновение" (Содержание)</t>
  </si>
  <si>
    <t>Администрация города (Мероприятия)</t>
  </si>
  <si>
    <t xml:space="preserve">                                 Распределение бюджетных ассигнований по разделам, подразделам, целевым статьям и видам расходов  классификации расходов бюджета городского округа город Мегион в ведомственной структуре расходов на 2010 год</t>
  </si>
  <si>
    <t xml:space="preserve">                                         Распределение бюджетных ассигнований по разделам и подразделам классификации расходов бюджета городского округа город Мегион на 2010 год</t>
  </si>
  <si>
    <t>Директор департамента финансов                                                                                                                                       Л.А. Денисова</t>
  </si>
  <si>
    <t>Всего с учетом изменений</t>
  </si>
  <si>
    <t>Сумма изменений</t>
  </si>
  <si>
    <t>Директор департамента финансов                                                                                                                                           Л.А. Денисова</t>
  </si>
  <si>
    <t>МУ Мегионские новости (содержание)</t>
  </si>
  <si>
    <t>ЗДРАВООХРАНЕНИЕ  И  СПОРТ</t>
  </si>
  <si>
    <t>МЛПУ Горбольница № 1 (Содержание)</t>
  </si>
  <si>
    <t xml:space="preserve">МЛПУ Горбольница № 2   п.Высокий   (Содержание)   </t>
  </si>
  <si>
    <t>МЛПУ Стоматологическая поликлиника  (Содержание)</t>
  </si>
  <si>
    <t>МЛПУ ЦВЛД "Жемчужинка"  (Содержание)</t>
  </si>
  <si>
    <t>МУ Капитальное строительство (непрограмное строительство)</t>
  </si>
  <si>
    <t>МУ ДОД ЦДЮ "Спорт - Альтаир" (Содержание)</t>
  </si>
  <si>
    <t>Спортивный комплекс "Дельфин" (Содержание)</t>
  </si>
  <si>
    <t>МУ Капитальное строительство ( субсидии ХМАО)</t>
  </si>
  <si>
    <t>8.</t>
  </si>
  <si>
    <t>СОЦИАЛЬНАЯ  ПОЛИТИКА</t>
  </si>
  <si>
    <t>.10</t>
  </si>
  <si>
    <t>Администрация города (доплаты к пенсиям муниц.служащим)</t>
  </si>
  <si>
    <t>МУ "Доставка пенсий, пособий и социальных выплат" (Содержание)</t>
  </si>
  <si>
    <t>Cубвенции ,субсидии ХМАО на выполнение госполномочий</t>
  </si>
  <si>
    <t>Прочие расходы  социальной политики</t>
  </si>
  <si>
    <t>МУ "Доставка пенсий, пособий и социальных выплат" (пособия и социальные выплаты)</t>
  </si>
  <si>
    <t>ВСЕГО  расходов</t>
  </si>
  <si>
    <t>Наименование расходов</t>
  </si>
  <si>
    <t>ОБЩЕГОСУДАРСТВЕННЫЕ   ВОПРОСЫ</t>
  </si>
  <si>
    <t>Администрация города (компенсация выпадающих доходов)</t>
  </si>
  <si>
    <t>Функционирование высшего должностного лица органа местного самоуправления</t>
  </si>
  <si>
    <t>Функционирование законодательных (представительных) органов местного самоуправления</t>
  </si>
  <si>
    <t>Функционирование местной  администрации</t>
  </si>
  <si>
    <t>Обслуживание муниципального долга</t>
  </si>
  <si>
    <t>Резервный фонд</t>
  </si>
  <si>
    <t xml:space="preserve">Другие общегосударственные вопросы                                            </t>
  </si>
  <si>
    <t>НАЦИОНАЛЬНАЯ   БЕЗОПАСНОСТЬ И ПРАВООХРАНИТЕЛЬНАЯ ДЕЯТЕЛЬНОСТЬ</t>
  </si>
  <si>
    <t>Органы внутренних дел</t>
  </si>
  <si>
    <t>Обеспечение противопожарной безопасности</t>
  </si>
  <si>
    <t>Транспорт</t>
  </si>
  <si>
    <t>Связь  и  информатика</t>
  </si>
  <si>
    <t>Другие вопросы в области национальной экономики</t>
  </si>
  <si>
    <t>ЖИЛИЩНО КОММУНАЛЬНОЕ ХОЗЯЙСТВО</t>
  </si>
  <si>
    <t>Жилищное хозяйство</t>
  </si>
  <si>
    <t xml:space="preserve">Коммунальное хозяйство 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</si>
  <si>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</si>
  <si>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</si>
  <si>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</si>
  <si>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</si>
  <si>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.6.3</t>
  </si>
  <si>
    <t>Телевидение и радиовещание</t>
  </si>
  <si>
    <t>Периодическая печать и издательства</t>
  </si>
  <si>
    <t>СОЦИАЛЬНАЯ ПОЛИТИКА</t>
  </si>
  <si>
    <t>Пенсионное обеспечение</t>
  </si>
  <si>
    <t>.8.2</t>
  </si>
  <si>
    <t>Социальное  обслуживание  населения</t>
  </si>
  <si>
    <t>.8.3</t>
  </si>
  <si>
    <t>Социальное обеспечение населения</t>
  </si>
  <si>
    <t>Другие вопросы в области социальной политики</t>
  </si>
  <si>
    <t>Администрация (Субвенции на осуществление деятельности по опеке и попечительству)</t>
  </si>
  <si>
    <t>Департамент образования (Реализация приоритетного проекта "Образование")</t>
  </si>
  <si>
    <t>Благоустройство</t>
  </si>
  <si>
    <t>Амбулаторная помощь</t>
  </si>
  <si>
    <t>Стационарная помощь</t>
  </si>
  <si>
    <t>Администрация (Субвенции на участие в программе "Социально-экономическое развитие малочисленных народов севера")</t>
  </si>
  <si>
    <t>Обеспечение деятельности финансовых органов и органов финансового (финансово-бюджетного) контроля</t>
  </si>
  <si>
    <t>Cубвенции на выплату денежных средств на содержание ребенка,единовременных пособий и оплату труда приемных родителей, патронатных воспитателей, воспитателей детских домов семейного типа</t>
  </si>
  <si>
    <t xml:space="preserve">Общее образование </t>
  </si>
  <si>
    <t>Физическая культура и спорт</t>
  </si>
  <si>
    <t>Охрана семьи и детства</t>
  </si>
  <si>
    <t>Департамент финансов (условно-утвержденные расходы)</t>
  </si>
  <si>
    <t xml:space="preserve">Содержание Милиции общественной безопасности </t>
  </si>
  <si>
    <t xml:space="preserve"> -Администрация города- программа "Содержания и текущего ремонта автомобильных дорог,  проездов и элементов обустройства улично-дорожной сети городского округа город Мегион на 2009 год".</t>
  </si>
  <si>
    <t>ДМС (Субвенции -обеспечение жильем  инвалидов войны и участников боевых действий, участников ВОВ, граждан, награжденных знаком" Жителю блокадного Ленинграда"( федеральный бюджкет)</t>
  </si>
  <si>
    <t>ДМС (Субвенции на предоставление социальной поддержки по обеспечению   детей-сирот и  детей оставшихся без попечения родителей, а также лиц из числа детей-сирот и детей, оставшихся без попечения родителей жилыми помещениями)</t>
  </si>
  <si>
    <t>Директор департамента финансов                                                             Л.А. Денисова</t>
  </si>
  <si>
    <t>Коды</t>
  </si>
  <si>
    <t>Общегосударственные вопросы</t>
  </si>
  <si>
    <t>Функционирование законодательных (представительных) органов государственной власти и местного самоуправления</t>
  </si>
  <si>
    <t>Аналитическая таблица расходов бюджета городского округа города Мегион на 2010 год</t>
  </si>
  <si>
    <t>Расходы, осуществляемые по вопросам местного значения</t>
  </si>
  <si>
    <t>расходы, осуществляемы за счет  субвенций, субсидий и межбюджетных трансфертов других бюджетов</t>
  </si>
  <si>
    <t>Расходы, осуществляемые за счет приносящей доход деятельности</t>
  </si>
  <si>
    <t>Руководство и управление в сфере установленных функций</t>
  </si>
  <si>
    <t>Центральный аппарат</t>
  </si>
  <si>
    <t>Руководитель счетной палаты органа местного самоуправления и их заместители</t>
  </si>
  <si>
    <t>Милиция общественной безопасности (муниципальная целевая программа "Комплексные меры противодействия злоупотреблению наркотиками и их незаконному обороту на 2008-2012г")</t>
  </si>
  <si>
    <t>Культура, кинематография и средства массовой информации</t>
  </si>
  <si>
    <t>Обеспечение деятельности подведомственных учреждений</t>
  </si>
  <si>
    <t>Судебная система</t>
  </si>
  <si>
    <t>Наименование главного распорядителя, распорядителя, получателя средств бюджета городского округа</t>
  </si>
  <si>
    <t>Субвенции для фин.обеспечения списков кандидатов в присяжные заседатели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</si>
  <si>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</si>
  <si>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</si>
  <si>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</si>
  <si>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</si>
  <si>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</si>
  <si>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Поддержка жилищного хозяйства</t>
  </si>
  <si>
    <t>Коммунальное хозяйство</t>
  </si>
  <si>
    <t>Поддержка коммунального хозяйства</t>
  </si>
  <si>
    <t>Целевые программы муниципальных образований</t>
  </si>
  <si>
    <t>Образование</t>
  </si>
  <si>
    <t>Общее образование</t>
  </si>
  <si>
    <t>Детские дошкольные учреждения</t>
  </si>
  <si>
    <t>Мероприятия по организации оздоровительной кампании детей и подростков</t>
  </si>
  <si>
    <t>Государственная поддержка в сфере культуры, кинематографии и средств массовой информации</t>
  </si>
  <si>
    <t>Телерадиокомпании</t>
  </si>
  <si>
    <t>Мероприятия в области здравоохранения, спорта и физической культуры, туризма</t>
  </si>
  <si>
    <t>Социальная политика</t>
  </si>
  <si>
    <t>Доплаты к пенсиям государственных служащих субьектов РФ и муниципальных служащих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</si>
  <si>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</si>
  <si>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</si>
  <si>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</si>
  <si>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</si>
  <si>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Организационно-воспитательная работа с молодежью</t>
  </si>
  <si>
    <t>Больницы, клиники, госпитали, медико-санитарные части</t>
  </si>
  <si>
    <t>.7.0</t>
  </si>
  <si>
    <t>Администрация (содержание муниципальной собственности)</t>
  </si>
  <si>
    <t>Обслуживание государственного и муниципального долга</t>
  </si>
  <si>
    <t>Мероприятия по капитальному ремонту многоквартирных домов</t>
  </si>
  <si>
    <t xml:space="preserve">Субсидии юридическим лицам </t>
  </si>
  <si>
    <t>Процентные платежи по долговым обязательствам</t>
  </si>
  <si>
    <t>Процентные платежи по муниципальному долгу</t>
  </si>
  <si>
    <t>Воинские формирования (органы, подразделения)</t>
  </si>
  <si>
    <t>Развитие МТБ учреждений образования ХМАО-Югры</t>
  </si>
  <si>
    <t>к решению Думы города Мегиона</t>
  </si>
  <si>
    <t>Здравоохранение и спорт</t>
  </si>
  <si>
    <t>Здравоохранение</t>
  </si>
  <si>
    <t>Поликлиники, амбулатории, диагностические центры</t>
  </si>
  <si>
    <t>Спорт и физическая культура</t>
  </si>
  <si>
    <t>Школы общеобразовательные</t>
  </si>
  <si>
    <t>Мероприятия в области образования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</si>
  <si>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</si>
  <si>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</si>
  <si>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Библиотеки</t>
  </si>
  <si>
    <t>Мероприяти в области культуры</t>
  </si>
  <si>
    <t>Периодические издания, учреждения органами законодательной и исполнительной власти</t>
  </si>
  <si>
    <t>Центры спортивной подготовки (сборные команды)</t>
  </si>
  <si>
    <t xml:space="preserve">Департамент образования-Субвенция </t>
  </si>
  <si>
    <t>департамент образования</t>
  </si>
  <si>
    <t>Физкультурно-оздоровительная работа и спортивные мероприятия</t>
  </si>
  <si>
    <t>Социальное обслуживание населения</t>
  </si>
  <si>
    <t>Поисковые и аварийно-спасательные учреждения</t>
  </si>
  <si>
    <t>Связь и информатика</t>
  </si>
  <si>
    <t>Информационные технологии и связь</t>
  </si>
  <si>
    <t>ВСЕГО: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</si>
  <si>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</si>
  <si>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</si>
  <si>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</si>
  <si>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Выполнение функций органами местного самоуправления</t>
  </si>
  <si>
    <t>Руководительконтрольно-счетной палаты муниципального образования и его заместители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</si>
  <si>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</si>
  <si>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</si>
  <si>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</si>
  <si>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Составление (изменгение и дополнение) списка кандидатов в присяжные заседатели федеральных судов общей юрисдикции в Российской Федерации</t>
  </si>
  <si>
    <t>Резервные фонды местных администраций</t>
  </si>
  <si>
    <t>Прочие расходы</t>
  </si>
  <si>
    <t>Государственная регистрация актов гражданского состояния</t>
  </si>
  <si>
    <t>ДМС (управление по земельным ресурсам -содержание и мероприятия по улучшению землеустройства и землепользования)</t>
  </si>
  <si>
    <t>Региональные целевые программы</t>
  </si>
  <si>
    <t>Выполнение функций государственными органами "Социально-экономическое развитие коренных малочисленных народов Севера Ханты-Мансийского автономного округа-Югры" на 2008-2012 годы</t>
  </si>
  <si>
    <t>Предупреждение и ликвидация последствий чрезвычайных ситуаций природного и техногенного характера, гражданская оборона</t>
  </si>
  <si>
    <t xml:space="preserve"> "Комплексные мероприятия по профилактике правонарушений на территории городского округа г.Мегион"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</si>
  <si>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</si>
  <si>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органов в сфере национальной безопасности, правоохранительной деятельности и обороны</t>
  </si>
  <si>
    <t>Автомобильный транспорт</t>
  </si>
  <si>
    <t>Субсидии юридическим лицам</t>
  </si>
  <si>
    <t>Бюджетные инвестиции</t>
  </si>
  <si>
    <t>МУ "Капитальное строительство" (субсидии ХМАО)</t>
  </si>
  <si>
    <t>Социальные выплаты</t>
  </si>
  <si>
    <t>Обеспечение равного с Министерством внутренних дел РФ  повышения денежного довольствия сотрудникам и заработная платы работникам подразделений милиции общественной безопасностии социальных выплат</t>
  </si>
  <si>
    <t xml:space="preserve">Военный  персонал  </t>
  </si>
  <si>
    <t>Выполнение функций государственными органами</t>
  </si>
  <si>
    <t>Социальная помощь</t>
  </si>
  <si>
    <t>Программа "Развитие и модернизация жилищно-коммунального комплекса"</t>
  </si>
  <si>
    <t>Подпрограмма "Проектирование и строительство инженерных сетей"</t>
  </si>
  <si>
    <t>программа "Энергосбережение", бюджетные инвестиции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</si>
  <si>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издержек, субсидии юридическим лицам</t>
  </si>
  <si>
    <t xml:space="preserve"> -подпрограмма "Строительство и (или) приобретение жилых помещений для предоставления на условиях социального найма, формирование маневренного фонда", бюджетные инвестиции</t>
  </si>
  <si>
    <t xml:space="preserve"> -подпрограмма "Обеспечение жильем граждан, проживающих в жилых помещениях, непригодных для проживания", бюджетные инвестиции</t>
  </si>
  <si>
    <r>
      <t xml:space="preserve"> Охрана семьи и детства</t>
    </r>
    <r>
      <rPr>
        <sz val="14"/>
        <rFont val="Times New Roman"/>
        <family val="1"/>
      </rPr>
      <t>.</t>
    </r>
  </si>
  <si>
    <t>Приложение  1</t>
  </si>
  <si>
    <t>Приложение 2                                                                                                                                                            к решению Думы города Мегиона</t>
  </si>
  <si>
    <t>Субсидии на капвложения</t>
  </si>
  <si>
    <t>Местный бюджет</t>
  </si>
  <si>
    <t>Расходы, осуществляемые за счет  средсв других бюджетов</t>
  </si>
  <si>
    <t>Средства ОАО МНГ</t>
  </si>
  <si>
    <t>Администрация города -программа капитальный ремонт ж/ф)</t>
  </si>
  <si>
    <t>Администрация города- капитальный ремонт многокв. домов)</t>
  </si>
  <si>
    <t xml:space="preserve"> -переселение граждан из ж/ф, непригодного для проживания, ОБ</t>
  </si>
  <si>
    <t xml:space="preserve"> -переселение граждан из ж/ф, непригодного для проживания, ФБ</t>
  </si>
  <si>
    <t>По наказам избирателей</t>
  </si>
  <si>
    <t xml:space="preserve"> -приобретение жилья (непрограмное строительство)</t>
  </si>
  <si>
    <t>Администрация города- (Программа "Стратегия социально-экономического развития городского округа город Мегион на период до 2020 года")</t>
  </si>
  <si>
    <t>Субвенции</t>
  </si>
  <si>
    <t>МОУ СОШ № 4 (летний отдых)</t>
  </si>
  <si>
    <t>Развитие МТБ дошкольных образовательных учреждений ХМАО-Югры</t>
  </si>
  <si>
    <t>Переселение граждан из ж/ф, непригодного для проживания</t>
  </si>
  <si>
    <t>Непрограмные инвестиции в основные фонды</t>
  </si>
  <si>
    <t>Выполнение других обязательств государства</t>
  </si>
  <si>
    <t>Программа "Стратегия социально-экономического развития городского округа город Мегион на период до 2020 года"</t>
  </si>
  <si>
    <t>программа "По подготовке объектов ЖКХ  к эксплуатации в осенне-зимний период", бюджетные инвестиции</t>
  </si>
  <si>
    <t>от________________     №  ______</t>
  </si>
  <si>
    <t>Проведение выборов Думы города</t>
  </si>
  <si>
    <t>Перераспределение субвенций согласно бюджетной классификации, по исполнению</t>
  </si>
  <si>
    <t>Мероприятия в области информационно-коммуникационных технологий и связи)</t>
  </si>
  <si>
    <t xml:space="preserve"> -Дума города </t>
  </si>
  <si>
    <t xml:space="preserve"> -Администрация  города </t>
  </si>
  <si>
    <t xml:space="preserve"> -Департамент финансов </t>
  </si>
  <si>
    <t xml:space="preserve"> -Департамент муниципальной собственности </t>
  </si>
  <si>
    <t xml:space="preserve"> -Департамент образования  </t>
  </si>
  <si>
    <t>Мероприятия в области информационно-коммуникационных технологий и связи</t>
  </si>
  <si>
    <t>Перераспределение согласно бюджетной классификации, по исполнению (письма учреждений)</t>
  </si>
  <si>
    <t>Перераспределение согласно бюджетной классификации (письмо ДФ ХМАО-Югры №66/10 от 14.01.09)</t>
  </si>
  <si>
    <t>Изменения</t>
  </si>
  <si>
    <t>Утверждено решением Думы от 20.01.2010 № 645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</si>
</sst>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000"/>
    <numFmt numFmtId="173" formatCode="00"/>
    <numFmt numFmtId="174" formatCode="0000000"/>
    <numFmt numFmtId="175" formatCode="#,##0.000"/>
    <numFmt numFmtId="176" formatCode="00.0"/>
  </numFmts>
  <fonts count="26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color indexed="10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i/>
      <sz val="14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3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1">
    <xf numFmtId="0" fontId="0" fillId="0" borderId="0" xfId="0" applyAlignment="1">
      <alignment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/>
    </xf>
    <xf numFmtId="0" fontId="8" fillId="0" borderId="0" xfId="0" applyFont="1" applyAlignment="1">
      <alignment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4" fillId="2" borderId="0" xfId="0" applyFont="1" applyFill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16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10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2" fillId="2" borderId="3" xfId="0" applyFont="1" applyFill="1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4" fontId="10" fillId="2" borderId="0" xfId="0" applyNumberFormat="1" applyFont="1" applyFill="1" applyAlignment="1">
      <alignment/>
    </xf>
    <xf numFmtId="164" fontId="9" fillId="2" borderId="0" xfId="0" applyNumberFormat="1" applyFont="1" applyFill="1" applyAlignment="1">
      <alignment/>
    </xf>
    <xf numFmtId="0" fontId="9" fillId="2" borderId="0" xfId="0" applyFont="1" applyFill="1" applyAlignment="1">
      <alignment/>
    </xf>
    <xf numFmtId="164" fontId="1" fillId="2" borderId="2" xfId="0" applyNumberFormat="1" applyFont="1" applyFill="1" applyBorder="1" applyAlignment="1">
      <alignment horizontal="right"/>
    </xf>
    <xf numFmtId="0" fontId="8" fillId="2" borderId="0" xfId="0" applyFont="1" applyFill="1" applyAlignment="1">
      <alignment/>
    </xf>
    <xf numFmtId="0" fontId="10" fillId="2" borderId="0" xfId="0" applyFont="1" applyFill="1" applyAlignment="1">
      <alignment horizontal="center"/>
    </xf>
    <xf numFmtId="0" fontId="14" fillId="2" borderId="0" xfId="0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 vertical="center" wrapText="1"/>
    </xf>
    <xf numFmtId="16" fontId="2" fillId="2" borderId="5" xfId="0" applyNumberFormat="1" applyFont="1" applyFill="1" applyBorder="1" applyAlignment="1">
      <alignment horizontal="center" vertical="center"/>
    </xf>
    <xf numFmtId="16" fontId="2" fillId="2" borderId="1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15" fillId="2" borderId="0" xfId="0" applyFont="1" applyFill="1" applyAlignment="1">
      <alignment horizontal="center"/>
    </xf>
    <xf numFmtId="0" fontId="18" fillId="2" borderId="0" xfId="0" applyFont="1" applyFill="1" applyAlignment="1">
      <alignment/>
    </xf>
    <xf numFmtId="0" fontId="8" fillId="2" borderId="0" xfId="18" applyFont="1" applyFill="1" applyAlignment="1">
      <alignment horizontal="left"/>
      <protection/>
    </xf>
    <xf numFmtId="0" fontId="4" fillId="2" borderId="0" xfId="18" applyFont="1" applyFill="1">
      <alignment/>
      <protection/>
    </xf>
    <xf numFmtId="0" fontId="8" fillId="2" borderId="0" xfId="18" applyFont="1" applyFill="1">
      <alignment/>
      <protection/>
    </xf>
    <xf numFmtId="172" fontId="1" fillId="2" borderId="2" xfId="18" applyNumberFormat="1" applyFont="1" applyFill="1" applyBorder="1" applyAlignment="1" applyProtection="1">
      <alignment/>
      <protection hidden="1"/>
    </xf>
    <xf numFmtId="173" fontId="1" fillId="2" borderId="2" xfId="18" applyNumberFormat="1" applyFont="1" applyFill="1" applyBorder="1" applyAlignment="1" applyProtection="1">
      <alignment/>
      <protection hidden="1"/>
    </xf>
    <xf numFmtId="174" fontId="1" fillId="2" borderId="2" xfId="18" applyNumberFormat="1" applyFont="1" applyFill="1" applyBorder="1" applyAlignment="1" applyProtection="1">
      <alignment/>
      <protection hidden="1"/>
    </xf>
    <xf numFmtId="172" fontId="8" fillId="2" borderId="2" xfId="18" applyNumberFormat="1" applyFont="1" applyFill="1" applyBorder="1" applyAlignment="1" applyProtection="1">
      <alignment/>
      <protection hidden="1"/>
    </xf>
    <xf numFmtId="173" fontId="8" fillId="2" borderId="2" xfId="18" applyNumberFormat="1" applyFont="1" applyFill="1" applyBorder="1" applyAlignment="1" applyProtection="1">
      <alignment/>
      <protection hidden="1"/>
    </xf>
    <xf numFmtId="174" fontId="8" fillId="2" borderId="2" xfId="18" applyNumberFormat="1" applyFont="1" applyFill="1" applyBorder="1" applyAlignment="1" applyProtection="1">
      <alignment/>
      <protection hidden="1"/>
    </xf>
    <xf numFmtId="174" fontId="8" fillId="2" borderId="2" xfId="18" applyNumberFormat="1" applyFont="1" applyFill="1" applyBorder="1" applyAlignment="1" applyProtection="1">
      <alignment wrapText="1"/>
      <protection hidden="1"/>
    </xf>
    <xf numFmtId="164" fontId="4" fillId="2" borderId="0" xfId="18" applyNumberFormat="1" applyFont="1" applyFill="1">
      <alignment/>
      <protection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" fillId="2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0" fontId="8" fillId="2" borderId="0" xfId="0" applyFont="1" applyFill="1" applyAlignment="1">
      <alignment wrapText="1"/>
    </xf>
    <xf numFmtId="0" fontId="8" fillId="2" borderId="0" xfId="0" applyFont="1" applyFill="1" applyAlignment="1">
      <alignment horizontal="center" wrapText="1"/>
    </xf>
    <xf numFmtId="0" fontId="8" fillId="0" borderId="11" xfId="0" applyFont="1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164" fontId="19" fillId="2" borderId="0" xfId="0" applyNumberFormat="1" applyFont="1" applyFill="1" applyAlignment="1">
      <alignment/>
    </xf>
    <xf numFmtId="0" fontId="8" fillId="0" borderId="0" xfId="0" applyFont="1" applyAlignment="1">
      <alignment horizontal="left" vertical="center"/>
    </xf>
    <xf numFmtId="172" fontId="8" fillId="2" borderId="1" xfId="18" applyNumberFormat="1" applyFont="1" applyFill="1" applyBorder="1" applyAlignment="1" applyProtection="1">
      <alignment wrapText="1"/>
      <protection hidden="1"/>
    </xf>
    <xf numFmtId="0" fontId="1" fillId="2" borderId="1" xfId="0" applyFont="1" applyFill="1" applyBorder="1" applyAlignment="1">
      <alignment wrapText="1"/>
    </xf>
    <xf numFmtId="0" fontId="1" fillId="2" borderId="8" xfId="18" applyNumberFormat="1" applyFont="1" applyFill="1" applyBorder="1" applyAlignment="1" applyProtection="1">
      <alignment horizontal="centerContinuous"/>
      <protection hidden="1"/>
    </xf>
    <xf numFmtId="0" fontId="1" fillId="2" borderId="9" xfId="18" applyNumberFormat="1" applyFont="1" applyFill="1" applyBorder="1" applyAlignment="1" applyProtection="1">
      <alignment horizontal="center"/>
      <protection hidden="1"/>
    </xf>
    <xf numFmtId="0" fontId="2" fillId="2" borderId="0" xfId="18" applyFont="1" applyFill="1">
      <alignment/>
      <protection/>
    </xf>
    <xf numFmtId="0" fontId="15" fillId="2" borderId="0" xfId="18" applyFont="1" applyFill="1">
      <alignment/>
      <protection/>
    </xf>
    <xf numFmtId="0" fontId="4" fillId="2" borderId="0" xfId="18" applyFont="1" applyFill="1" applyAlignment="1">
      <alignment horizontal="left"/>
      <protection/>
    </xf>
    <xf numFmtId="0" fontId="14" fillId="2" borderId="0" xfId="18" applyFont="1" applyFill="1">
      <alignment/>
      <protection/>
    </xf>
    <xf numFmtId="174" fontId="1" fillId="2" borderId="2" xfId="18" applyNumberFormat="1" applyFont="1" applyFill="1" applyBorder="1" applyAlignment="1" applyProtection="1">
      <alignment wrapText="1"/>
      <protection hidden="1"/>
    </xf>
    <xf numFmtId="0" fontId="6" fillId="2" borderId="0" xfId="18" applyFont="1" applyFill="1">
      <alignment/>
      <protection/>
    </xf>
    <xf numFmtId="0" fontId="1" fillId="2" borderId="2" xfId="18" applyFont="1" applyFill="1" applyBorder="1">
      <alignment/>
      <protection/>
    </xf>
    <xf numFmtId="0" fontId="1" fillId="2" borderId="14" xfId="18" applyNumberFormat="1" applyFont="1" applyFill="1" applyBorder="1" applyAlignment="1" applyProtection="1">
      <alignment/>
      <protection hidden="1"/>
    </xf>
    <xf numFmtId="164" fontId="2" fillId="2" borderId="0" xfId="18" applyNumberFormat="1" applyFont="1" applyFill="1">
      <alignment/>
      <protection/>
    </xf>
    <xf numFmtId="173" fontId="1" fillId="2" borderId="14" xfId="18" applyNumberFormat="1" applyFont="1" applyFill="1" applyBorder="1" applyAlignment="1" applyProtection="1">
      <alignment/>
      <protection hidden="1"/>
    </xf>
    <xf numFmtId="0" fontId="8" fillId="2" borderId="0" xfId="0" applyFont="1" applyFill="1" applyAlignment="1">
      <alignment/>
    </xf>
    <xf numFmtId="0" fontId="2" fillId="2" borderId="9" xfId="18" applyFont="1" applyFill="1" applyBorder="1" applyAlignment="1">
      <alignment horizontal="center"/>
      <protection/>
    </xf>
    <xf numFmtId="0" fontId="2" fillId="2" borderId="15" xfId="18" applyFont="1" applyFill="1" applyBorder="1" applyAlignment="1">
      <alignment horizontal="center"/>
      <protection/>
    </xf>
    <xf numFmtId="0" fontId="8" fillId="2" borderId="1" xfId="0" applyFont="1" applyFill="1" applyBorder="1" applyAlignment="1">
      <alignment wrapText="1"/>
    </xf>
    <xf numFmtId="172" fontId="1" fillId="2" borderId="16" xfId="18" applyNumberFormat="1" applyFont="1" applyFill="1" applyBorder="1" applyAlignment="1" applyProtection="1">
      <alignment/>
      <protection hidden="1"/>
    </xf>
    <xf numFmtId="173" fontId="1" fillId="2" borderId="16" xfId="18" applyNumberFormat="1" applyFont="1" applyFill="1" applyBorder="1" applyAlignment="1" applyProtection="1">
      <alignment/>
      <protection hidden="1"/>
    </xf>
    <xf numFmtId="174" fontId="1" fillId="2" borderId="16" xfId="18" applyNumberFormat="1" applyFont="1" applyFill="1" applyBorder="1" applyAlignment="1" applyProtection="1">
      <alignment/>
      <protection hidden="1"/>
    </xf>
    <xf numFmtId="0" fontId="1" fillId="0" borderId="0" xfId="0" applyFont="1" applyAlignment="1">
      <alignment horizontal="center" vertical="center" wrapText="1"/>
    </xf>
    <xf numFmtId="0" fontId="2" fillId="2" borderId="4" xfId="18" applyNumberFormat="1" applyFont="1" applyFill="1" applyBorder="1" applyAlignment="1" applyProtection="1">
      <alignment horizontal="center" vertical="center" textRotation="90" wrapText="1"/>
      <protection hidden="1"/>
    </xf>
    <xf numFmtId="0" fontId="2" fillId="2" borderId="17" xfId="0" applyFont="1" applyFill="1" applyBorder="1" applyAlignment="1">
      <alignment horizontal="center" vertical="center" textRotation="90" wrapText="1"/>
    </xf>
    <xf numFmtId="4" fontId="19" fillId="2" borderId="0" xfId="0" applyNumberFormat="1" applyFont="1" applyFill="1" applyAlignment="1">
      <alignment/>
    </xf>
    <xf numFmtId="0" fontId="20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8" fillId="0" borderId="4" xfId="0" applyFont="1" applyBorder="1" applyAlignment="1">
      <alignment horizontal="center" vertical="center" textRotation="90" wrapText="1"/>
    </xf>
    <xf numFmtId="0" fontId="8" fillId="2" borderId="4" xfId="0" applyFont="1" applyFill="1" applyBorder="1" applyAlignment="1">
      <alignment horizontal="center" vertical="center" textRotation="90" wrapText="1"/>
    </xf>
    <xf numFmtId="0" fontId="8" fillId="0" borderId="17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164" fontId="1" fillId="2" borderId="2" xfId="0" applyNumberFormat="1" applyFont="1" applyFill="1" applyBorder="1" applyAlignment="1">
      <alignment horizontal="center" wrapText="1"/>
    </xf>
    <xf numFmtId="164" fontId="1" fillId="2" borderId="16" xfId="0" applyNumberFormat="1" applyFont="1" applyFill="1" applyBorder="1" applyAlignment="1">
      <alignment horizontal="center" wrapText="1"/>
    </xf>
    <xf numFmtId="164" fontId="1" fillId="2" borderId="19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49" fontId="1" fillId="2" borderId="2" xfId="0" applyNumberFormat="1" applyFont="1" applyFill="1" applyBorder="1" applyAlignment="1">
      <alignment horizontal="center" wrapText="1"/>
    </xf>
    <xf numFmtId="164" fontId="1" fillId="2" borderId="20" xfId="0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wrapText="1"/>
    </xf>
    <xf numFmtId="49" fontId="8" fillId="0" borderId="2" xfId="0" applyNumberFormat="1" applyFont="1" applyBorder="1" applyAlignment="1">
      <alignment horizontal="center" wrapText="1"/>
    </xf>
    <xf numFmtId="164" fontId="8" fillId="2" borderId="2" xfId="0" applyNumberFormat="1" applyFont="1" applyFill="1" applyBorder="1" applyAlignment="1">
      <alignment horizontal="center" wrapText="1"/>
    </xf>
    <xf numFmtId="164" fontId="8" fillId="0" borderId="2" xfId="0" applyNumberFormat="1" applyFont="1" applyBorder="1" applyAlignment="1">
      <alignment horizontal="center" wrapText="1"/>
    </xf>
    <xf numFmtId="164" fontId="8" fillId="0" borderId="20" xfId="0" applyNumberFormat="1" applyFont="1" applyBorder="1" applyAlignment="1">
      <alignment horizontal="center" wrapText="1"/>
    </xf>
    <xf numFmtId="49" fontId="8" fillId="2" borderId="2" xfId="0" applyNumberFormat="1" applyFont="1" applyFill="1" applyBorder="1" applyAlignment="1">
      <alignment horizontal="center" wrapText="1"/>
    </xf>
    <xf numFmtId="164" fontId="8" fillId="2" borderId="20" xfId="0" applyNumberFormat="1" applyFont="1" applyFill="1" applyBorder="1" applyAlignment="1">
      <alignment horizontal="center" wrapText="1"/>
    </xf>
    <xf numFmtId="0" fontId="21" fillId="0" borderId="0" xfId="0" applyFont="1" applyAlignment="1">
      <alignment wrapText="1"/>
    </xf>
    <xf numFmtId="0" fontId="8" fillId="2" borderId="21" xfId="0" applyFont="1" applyFill="1" applyBorder="1" applyAlignment="1">
      <alignment wrapText="1"/>
    </xf>
    <xf numFmtId="49" fontId="8" fillId="2" borderId="14" xfId="0" applyNumberFormat="1" applyFont="1" applyFill="1" applyBorder="1" applyAlignment="1">
      <alignment horizontal="center" wrapText="1"/>
    </xf>
    <xf numFmtId="164" fontId="8" fillId="2" borderId="14" xfId="0" applyNumberFormat="1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164" fontId="1" fillId="2" borderId="16" xfId="18" applyNumberFormat="1" applyFont="1" applyFill="1" applyBorder="1" applyAlignment="1" applyProtection="1">
      <alignment horizontal="center"/>
      <protection hidden="1"/>
    </xf>
    <xf numFmtId="164" fontId="1" fillId="2" borderId="19" xfId="18" applyNumberFormat="1" applyFont="1" applyFill="1" applyBorder="1" applyAlignment="1" applyProtection="1">
      <alignment horizontal="center"/>
      <protection hidden="1"/>
    </xf>
    <xf numFmtId="164" fontId="1" fillId="2" borderId="2" xfId="18" applyNumberFormat="1" applyFont="1" applyFill="1" applyBorder="1" applyAlignment="1" applyProtection="1">
      <alignment horizontal="center"/>
      <protection hidden="1"/>
    </xf>
    <xf numFmtId="164" fontId="1" fillId="2" borderId="20" xfId="18" applyNumberFormat="1" applyFont="1" applyFill="1" applyBorder="1" applyAlignment="1" applyProtection="1">
      <alignment horizontal="center"/>
      <protection hidden="1"/>
    </xf>
    <xf numFmtId="164" fontId="8" fillId="2" borderId="2" xfId="18" applyNumberFormat="1" applyFont="1" applyFill="1" applyBorder="1" applyAlignment="1" applyProtection="1">
      <alignment horizontal="center"/>
      <protection hidden="1"/>
    </xf>
    <xf numFmtId="164" fontId="8" fillId="2" borderId="20" xfId="18" applyNumberFormat="1" applyFont="1" applyFill="1" applyBorder="1" applyAlignment="1" applyProtection="1">
      <alignment horizontal="center"/>
      <protection hidden="1"/>
    </xf>
    <xf numFmtId="164" fontId="8" fillId="2" borderId="2" xfId="18" applyNumberFormat="1" applyFont="1" applyFill="1" applyBorder="1" applyAlignment="1">
      <alignment horizontal="center"/>
      <protection/>
    </xf>
    <xf numFmtId="164" fontId="8" fillId="2" borderId="2" xfId="18" applyNumberFormat="1" applyFont="1" applyFill="1" applyBorder="1">
      <alignment/>
      <protection/>
    </xf>
    <xf numFmtId="164" fontId="8" fillId="2" borderId="20" xfId="18" applyNumberFormat="1" applyFont="1" applyFill="1" applyBorder="1">
      <alignment/>
      <protection/>
    </xf>
    <xf numFmtId="164" fontId="1" fillId="2" borderId="2" xfId="18" applyNumberFormat="1" applyFont="1" applyFill="1" applyBorder="1">
      <alignment/>
      <protection/>
    </xf>
    <xf numFmtId="164" fontId="1" fillId="2" borderId="20" xfId="18" applyNumberFormat="1" applyFont="1" applyFill="1" applyBorder="1">
      <alignment/>
      <protection/>
    </xf>
    <xf numFmtId="164" fontId="1" fillId="2" borderId="2" xfId="18" applyNumberFormat="1" applyFont="1" applyFill="1" applyBorder="1" applyAlignment="1">
      <alignment horizontal="center"/>
      <protection/>
    </xf>
    <xf numFmtId="164" fontId="1" fillId="2" borderId="20" xfId="18" applyNumberFormat="1" applyFont="1" applyFill="1" applyBorder="1" applyAlignment="1">
      <alignment horizontal="center"/>
      <protection/>
    </xf>
    <xf numFmtId="164" fontId="8" fillId="2" borderId="20" xfId="18" applyNumberFormat="1" applyFont="1" applyFill="1" applyBorder="1" applyAlignment="1">
      <alignment horizontal="center"/>
      <protection/>
    </xf>
    <xf numFmtId="164" fontId="1" fillId="2" borderId="14" xfId="18" applyNumberFormat="1" applyFont="1" applyFill="1" applyBorder="1" applyAlignment="1" applyProtection="1">
      <alignment horizontal="center"/>
      <protection hidden="1"/>
    </xf>
    <xf numFmtId="164" fontId="1" fillId="2" borderId="22" xfId="18" applyNumberFormat="1" applyFont="1" applyFill="1" applyBorder="1" applyAlignment="1" applyProtection="1">
      <alignment horizontal="center"/>
      <protection hidden="1"/>
    </xf>
    <xf numFmtId="172" fontId="8" fillId="2" borderId="4" xfId="18" applyNumberFormat="1" applyFont="1" applyFill="1" applyBorder="1" applyAlignment="1" applyProtection="1">
      <alignment/>
      <protection hidden="1"/>
    </xf>
    <xf numFmtId="173" fontId="8" fillId="2" borderId="4" xfId="18" applyNumberFormat="1" applyFont="1" applyFill="1" applyBorder="1" applyAlignment="1" applyProtection="1">
      <alignment/>
      <protection hidden="1"/>
    </xf>
    <xf numFmtId="164" fontId="8" fillId="2" borderId="23" xfId="18" applyNumberFormat="1" applyFont="1" applyFill="1" applyBorder="1" applyAlignment="1" applyProtection="1">
      <alignment horizontal="center"/>
      <protection hidden="1"/>
    </xf>
    <xf numFmtId="164" fontId="1" fillId="2" borderId="24" xfId="18" applyNumberFormat="1" applyFont="1" applyFill="1" applyBorder="1" applyAlignment="1" applyProtection="1">
      <alignment horizontal="center"/>
      <protection hidden="1"/>
    </xf>
    <xf numFmtId="172" fontId="8" fillId="2" borderId="16" xfId="18" applyNumberFormat="1" applyFont="1" applyFill="1" applyBorder="1" applyAlignment="1" applyProtection="1">
      <alignment/>
      <protection hidden="1"/>
    </xf>
    <xf numFmtId="173" fontId="8" fillId="2" borderId="16" xfId="18" applyNumberFormat="1" applyFont="1" applyFill="1" applyBorder="1" applyAlignment="1" applyProtection="1">
      <alignment/>
      <protection hidden="1"/>
    </xf>
    <xf numFmtId="0" fontId="8" fillId="2" borderId="16" xfId="18" applyNumberFormat="1" applyFont="1" applyFill="1" applyBorder="1" applyAlignment="1" applyProtection="1">
      <alignment horizontal="center"/>
      <protection hidden="1"/>
    </xf>
    <xf numFmtId="164" fontId="8" fillId="2" borderId="16" xfId="18" applyNumberFormat="1" applyFont="1" applyFill="1" applyBorder="1" applyAlignment="1" applyProtection="1">
      <alignment horizontal="center"/>
      <protection hidden="1"/>
    </xf>
    <xf numFmtId="0" fontId="8" fillId="2" borderId="4" xfId="18" applyNumberFormat="1" applyFont="1" applyFill="1" applyBorder="1" applyAlignment="1" applyProtection="1">
      <alignment horizontal="center"/>
      <protection hidden="1"/>
    </xf>
    <xf numFmtId="164" fontId="8" fillId="2" borderId="4" xfId="18" applyNumberFormat="1" applyFont="1" applyFill="1" applyBorder="1" applyAlignment="1" applyProtection="1">
      <alignment horizontal="center"/>
      <protection hidden="1"/>
    </xf>
    <xf numFmtId="164" fontId="4" fillId="2" borderId="6" xfId="0" applyNumberFormat="1" applyFont="1" applyFill="1" applyBorder="1" applyAlignment="1">
      <alignment/>
    </xf>
    <xf numFmtId="0" fontId="4" fillId="2" borderId="2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/>
    </xf>
    <xf numFmtId="164" fontId="4" fillId="2" borderId="23" xfId="0" applyNumberFormat="1" applyFont="1" applyFill="1" applyBorder="1" applyAlignment="1">
      <alignment/>
    </xf>
    <xf numFmtId="0" fontId="4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/>
    </xf>
    <xf numFmtId="0" fontId="4" fillId="2" borderId="26" xfId="0" applyFont="1" applyFill="1" applyBorder="1" applyAlignment="1">
      <alignment wrapText="1"/>
    </xf>
    <xf numFmtId="0" fontId="4" fillId="2" borderId="7" xfId="0" applyFont="1" applyFill="1" applyBorder="1" applyAlignment="1">
      <alignment wrapText="1"/>
    </xf>
    <xf numFmtId="0" fontId="16" fillId="2" borderId="3" xfId="0" applyFont="1" applyFill="1" applyBorder="1" applyAlignment="1">
      <alignment wrapText="1"/>
    </xf>
    <xf numFmtId="0" fontId="16" fillId="2" borderId="3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3" xfId="0" applyFont="1" applyFill="1" applyBorder="1" applyAlignment="1">
      <alignment horizontal="left"/>
    </xf>
    <xf numFmtId="164" fontId="10" fillId="2" borderId="27" xfId="0" applyNumberFormat="1" applyFont="1" applyFill="1" applyBorder="1" applyAlignment="1">
      <alignment horizontal="right"/>
    </xf>
    <xf numFmtId="164" fontId="1" fillId="2" borderId="5" xfId="0" applyNumberFormat="1" applyFont="1" applyFill="1" applyBorder="1" applyAlignment="1">
      <alignment horizontal="right"/>
    </xf>
    <xf numFmtId="164" fontId="1" fillId="2" borderId="20" xfId="0" applyNumberFormat="1" applyFont="1" applyFill="1" applyBorder="1" applyAlignment="1">
      <alignment horizontal="right"/>
    </xf>
    <xf numFmtId="164" fontId="4" fillId="2" borderId="12" xfId="0" applyNumberFormat="1" applyFont="1" applyFill="1" applyBorder="1" applyAlignment="1">
      <alignment/>
    </xf>
    <xf numFmtId="164" fontId="4" fillId="2" borderId="28" xfId="0" applyNumberFormat="1" applyFont="1" applyFill="1" applyBorder="1" applyAlignment="1">
      <alignment/>
    </xf>
    <xf numFmtId="164" fontId="10" fillId="2" borderId="5" xfId="0" applyNumberFormat="1" applyFont="1" applyFill="1" applyBorder="1" applyAlignment="1">
      <alignment horizontal="right"/>
    </xf>
    <xf numFmtId="164" fontId="10" fillId="2" borderId="6" xfId="0" applyNumberFormat="1" applyFont="1" applyFill="1" applyBorder="1" applyAlignment="1">
      <alignment/>
    </xf>
    <xf numFmtId="164" fontId="10" fillId="2" borderId="1" xfId="0" applyNumberFormat="1" applyFont="1" applyFill="1" applyBorder="1" applyAlignment="1">
      <alignment horizontal="right"/>
    </xf>
    <xf numFmtId="164" fontId="9" fillId="2" borderId="2" xfId="0" applyNumberFormat="1" applyFont="1" applyFill="1" applyBorder="1" applyAlignment="1">
      <alignment horizontal="right"/>
    </xf>
    <xf numFmtId="164" fontId="9" fillId="2" borderId="20" xfId="0" applyNumberFormat="1" applyFont="1" applyFill="1" applyBorder="1" applyAlignment="1">
      <alignment horizontal="right"/>
    </xf>
    <xf numFmtId="164" fontId="9" fillId="2" borderId="6" xfId="0" applyNumberFormat="1" applyFont="1" applyFill="1" applyBorder="1" applyAlignment="1">
      <alignment/>
    </xf>
    <xf numFmtId="0" fontId="9" fillId="2" borderId="2" xfId="0" applyFont="1" applyFill="1" applyBorder="1" applyAlignment="1">
      <alignment/>
    </xf>
    <xf numFmtId="164" fontId="10" fillId="2" borderId="2" xfId="0" applyNumberFormat="1" applyFont="1" applyFill="1" applyBorder="1" applyAlignment="1">
      <alignment horizontal="right"/>
    </xf>
    <xf numFmtId="164" fontId="10" fillId="2" borderId="20" xfId="0" applyNumberFormat="1" applyFont="1" applyFill="1" applyBorder="1" applyAlignment="1">
      <alignment horizontal="right"/>
    </xf>
    <xf numFmtId="164" fontId="10" fillId="2" borderId="2" xfId="0" applyNumberFormat="1" applyFont="1" applyFill="1" applyBorder="1" applyAlignment="1">
      <alignment horizontal="center"/>
    </xf>
    <xf numFmtId="164" fontId="9" fillId="2" borderId="4" xfId="0" applyNumberFormat="1" applyFont="1" applyFill="1" applyBorder="1" applyAlignment="1">
      <alignment horizontal="right"/>
    </xf>
    <xf numFmtId="164" fontId="22" fillId="2" borderId="17" xfId="0" applyNumberFormat="1" applyFont="1" applyFill="1" applyBorder="1" applyAlignment="1">
      <alignment horizontal="right"/>
    </xf>
    <xf numFmtId="164" fontId="10" fillId="2" borderId="2" xfId="0" applyNumberFormat="1" applyFont="1" applyFill="1" applyBorder="1" applyAlignment="1">
      <alignment horizontal="right" vertical="center" wrapText="1"/>
    </xf>
    <xf numFmtId="164" fontId="10" fillId="2" borderId="20" xfId="0" applyNumberFormat="1" applyFont="1" applyFill="1" applyBorder="1" applyAlignment="1">
      <alignment horizontal="right" vertical="center" wrapText="1"/>
    </xf>
    <xf numFmtId="164" fontId="9" fillId="2" borderId="2" xfId="0" applyNumberFormat="1" applyFont="1" applyFill="1" applyBorder="1" applyAlignment="1">
      <alignment horizontal="right" vertical="center" wrapText="1"/>
    </xf>
    <xf numFmtId="164" fontId="9" fillId="2" borderId="20" xfId="0" applyNumberFormat="1" applyFont="1" applyFill="1" applyBorder="1" applyAlignment="1">
      <alignment horizontal="right" vertical="center" wrapText="1"/>
    </xf>
    <xf numFmtId="164" fontId="9" fillId="2" borderId="2" xfId="0" applyNumberFormat="1" applyFont="1" applyFill="1" applyBorder="1" applyAlignment="1">
      <alignment horizontal="right" wrapText="1"/>
    </xf>
    <xf numFmtId="164" fontId="9" fillId="2" borderId="20" xfId="0" applyNumberFormat="1" applyFont="1" applyFill="1" applyBorder="1" applyAlignment="1">
      <alignment horizontal="center"/>
    </xf>
    <xf numFmtId="0" fontId="10" fillId="2" borderId="6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0" fontId="10" fillId="2" borderId="2" xfId="0" applyFont="1" applyFill="1" applyBorder="1" applyAlignment="1">
      <alignment wrapText="1"/>
    </xf>
    <xf numFmtId="0" fontId="9" fillId="2" borderId="4" xfId="0" applyFont="1" applyFill="1" applyBorder="1" applyAlignment="1">
      <alignment wrapText="1"/>
    </xf>
    <xf numFmtId="0" fontId="10" fillId="2" borderId="2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wrapText="1"/>
    </xf>
    <xf numFmtId="0" fontId="9" fillId="2" borderId="2" xfId="0" applyFont="1" applyFill="1" applyBorder="1" applyAlignment="1">
      <alignment/>
    </xf>
    <xf numFmtId="0" fontId="22" fillId="2" borderId="2" xfId="0" applyFont="1" applyFill="1" applyBorder="1" applyAlignment="1">
      <alignment wrapText="1"/>
    </xf>
    <xf numFmtId="164" fontId="10" fillId="2" borderId="29" xfId="0" applyNumberFormat="1" applyFont="1" applyFill="1" applyBorder="1" applyAlignment="1">
      <alignment horizontal="right"/>
    </xf>
    <xf numFmtId="164" fontId="10" fillId="2" borderId="30" xfId="0" applyNumberFormat="1" applyFont="1" applyFill="1" applyBorder="1" applyAlignment="1">
      <alignment horizontal="right"/>
    </xf>
    <xf numFmtId="164" fontId="9" fillId="2" borderId="5" xfId="0" applyNumberFormat="1" applyFont="1" applyFill="1" applyBorder="1" applyAlignment="1">
      <alignment horizontal="right"/>
    </xf>
    <xf numFmtId="164" fontId="10" fillId="2" borderId="8" xfId="0" applyNumberFormat="1" applyFont="1" applyFill="1" applyBorder="1" applyAlignment="1">
      <alignment/>
    </xf>
    <xf numFmtId="164" fontId="10" fillId="2" borderId="9" xfId="0" applyNumberFormat="1" applyFont="1" applyFill="1" applyBorder="1" applyAlignment="1">
      <alignment/>
    </xf>
    <xf numFmtId="164" fontId="10" fillId="2" borderId="15" xfId="0" applyNumberFormat="1" applyFont="1" applyFill="1" applyBorder="1" applyAlignment="1">
      <alignment/>
    </xf>
    <xf numFmtId="164" fontId="9" fillId="2" borderId="2" xfId="0" applyNumberFormat="1" applyFont="1" applyFill="1" applyBorder="1" applyAlignment="1">
      <alignment/>
    </xf>
    <xf numFmtId="164" fontId="9" fillId="2" borderId="12" xfId="0" applyNumberFormat="1" applyFont="1" applyFill="1" applyBorder="1" applyAlignment="1">
      <alignment/>
    </xf>
    <xf numFmtId="164" fontId="9" fillId="2" borderId="28" xfId="0" applyNumberFormat="1" applyFont="1" applyFill="1" applyBorder="1" applyAlignment="1">
      <alignment/>
    </xf>
    <xf numFmtId="164" fontId="10" fillId="2" borderId="31" xfId="0" applyNumberFormat="1" applyFont="1" applyFill="1" applyBorder="1" applyAlignment="1">
      <alignment horizontal="right"/>
    </xf>
    <xf numFmtId="164" fontId="10" fillId="2" borderId="32" xfId="0" applyNumberFormat="1" applyFont="1" applyFill="1" applyBorder="1" applyAlignment="1">
      <alignment horizontal="right"/>
    </xf>
    <xf numFmtId="164" fontId="10" fillId="2" borderId="33" xfId="0" applyNumberFormat="1" applyFont="1" applyFill="1" applyBorder="1" applyAlignment="1">
      <alignment horizontal="right"/>
    </xf>
    <xf numFmtId="4" fontId="9" fillId="2" borderId="2" xfId="0" applyNumberFormat="1" applyFont="1" applyFill="1" applyBorder="1" applyAlignment="1">
      <alignment horizontal="center"/>
    </xf>
    <xf numFmtId="4" fontId="9" fillId="2" borderId="2" xfId="0" applyNumberFormat="1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/>
    </xf>
    <xf numFmtId="3" fontId="9" fillId="2" borderId="6" xfId="0" applyNumberFormat="1" applyFont="1" applyFill="1" applyBorder="1" applyAlignment="1">
      <alignment/>
    </xf>
    <xf numFmtId="3" fontId="9" fillId="2" borderId="2" xfId="0" applyNumberFormat="1" applyFont="1" applyFill="1" applyBorder="1" applyAlignment="1">
      <alignment/>
    </xf>
    <xf numFmtId="3" fontId="10" fillId="2" borderId="6" xfId="0" applyNumberFormat="1" applyFont="1" applyFill="1" applyBorder="1" applyAlignment="1">
      <alignment/>
    </xf>
    <xf numFmtId="3" fontId="10" fillId="2" borderId="2" xfId="0" applyNumberFormat="1" applyFont="1" applyFill="1" applyBorder="1" applyAlignment="1">
      <alignment/>
    </xf>
    <xf numFmtId="164" fontId="10" fillId="2" borderId="10" xfId="0" applyNumberFormat="1" applyFont="1" applyFill="1" applyBorder="1" applyAlignment="1">
      <alignment/>
    </xf>
    <xf numFmtId="164" fontId="10" fillId="2" borderId="3" xfId="0" applyNumberFormat="1" applyFont="1" applyFill="1" applyBorder="1" applyAlignment="1">
      <alignment horizontal="right"/>
    </xf>
    <xf numFmtId="164" fontId="10" fillId="2" borderId="34" xfId="0" applyNumberFormat="1" applyFont="1" applyFill="1" applyBorder="1" applyAlignment="1">
      <alignment/>
    </xf>
    <xf numFmtId="164" fontId="9" fillId="2" borderId="34" xfId="0" applyNumberFormat="1" applyFont="1" applyFill="1" applyBorder="1" applyAlignment="1">
      <alignment/>
    </xf>
    <xf numFmtId="164" fontId="4" fillId="2" borderId="34" xfId="0" applyNumberFormat="1" applyFont="1" applyFill="1" applyBorder="1" applyAlignment="1">
      <alignment/>
    </xf>
    <xf numFmtId="164" fontId="4" fillId="2" borderId="35" xfId="0" applyNumberFormat="1" applyFont="1" applyFill="1" applyBorder="1" applyAlignment="1">
      <alignment/>
    </xf>
    <xf numFmtId="164" fontId="9" fillId="2" borderId="35" xfId="0" applyNumberFormat="1" applyFont="1" applyFill="1" applyBorder="1" applyAlignment="1">
      <alignment/>
    </xf>
    <xf numFmtId="164" fontId="9" fillId="2" borderId="30" xfId="0" applyNumberFormat="1" applyFont="1" applyFill="1" applyBorder="1" applyAlignment="1">
      <alignment/>
    </xf>
    <xf numFmtId="164" fontId="10" fillId="2" borderId="36" xfId="0" applyNumberFormat="1" applyFont="1" applyFill="1" applyBorder="1" applyAlignment="1">
      <alignment/>
    </xf>
    <xf numFmtId="164" fontId="9" fillId="2" borderId="3" xfId="0" applyNumberFormat="1" applyFont="1" applyFill="1" applyBorder="1" applyAlignment="1">
      <alignment horizontal="right"/>
    </xf>
    <xf numFmtId="0" fontId="8" fillId="2" borderId="2" xfId="0" applyFont="1" applyFill="1" applyBorder="1" applyAlignment="1">
      <alignment wrapText="1"/>
    </xf>
    <xf numFmtId="164" fontId="9" fillId="2" borderId="3" xfId="0" applyNumberFormat="1" applyFont="1" applyFill="1" applyBorder="1" applyAlignment="1">
      <alignment/>
    </xf>
    <xf numFmtId="164" fontId="9" fillId="2" borderId="37" xfId="0" applyNumberFormat="1" applyFont="1" applyFill="1" applyBorder="1" applyAlignment="1">
      <alignment horizontal="center"/>
    </xf>
    <xf numFmtId="164" fontId="10" fillId="2" borderId="3" xfId="0" applyNumberFormat="1" applyFont="1" applyFill="1" applyBorder="1" applyAlignment="1">
      <alignment horizontal="right" vertical="center" wrapText="1"/>
    </xf>
    <xf numFmtId="164" fontId="10" fillId="2" borderId="38" xfId="0" applyNumberFormat="1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textRotation="90" wrapText="1"/>
    </xf>
    <xf numFmtId="0" fontId="17" fillId="0" borderId="14" xfId="0" applyFont="1" applyBorder="1" applyAlignment="1">
      <alignment horizontal="center" vertical="center" textRotation="90" wrapText="1"/>
    </xf>
    <xf numFmtId="0" fontId="17" fillId="0" borderId="22" xfId="0" applyFont="1" applyBorder="1" applyAlignment="1">
      <alignment horizontal="center" vertical="center" textRotation="90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39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/>
    </xf>
    <xf numFmtId="0" fontId="17" fillId="0" borderId="40" xfId="0" applyFont="1" applyBorder="1" applyAlignment="1">
      <alignment horizontal="center" vertical="center" textRotation="90" wrapText="1"/>
    </xf>
    <xf numFmtId="0" fontId="24" fillId="0" borderId="9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wrapText="1"/>
    </xf>
    <xf numFmtId="164" fontId="10" fillId="2" borderId="25" xfId="0" applyNumberFormat="1" applyFont="1" applyFill="1" applyBorder="1" applyAlignment="1">
      <alignment horizontal="right"/>
    </xf>
    <xf numFmtId="164" fontId="9" fillId="2" borderId="6" xfId="0" applyNumberFormat="1" applyFont="1" applyFill="1" applyBorder="1" applyAlignment="1">
      <alignment horizontal="right"/>
    </xf>
    <xf numFmtId="164" fontId="10" fillId="2" borderId="37" xfId="0" applyNumberFormat="1" applyFont="1" applyFill="1" applyBorder="1" applyAlignment="1">
      <alignment horizontal="center"/>
    </xf>
    <xf numFmtId="164" fontId="10" fillId="2" borderId="3" xfId="0" applyNumberFormat="1" applyFont="1" applyFill="1" applyBorder="1" applyAlignment="1">
      <alignment/>
    </xf>
    <xf numFmtId="164" fontId="10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/>
    </xf>
    <xf numFmtId="164" fontId="4" fillId="2" borderId="3" xfId="0" applyNumberFormat="1" applyFont="1" applyFill="1" applyBorder="1" applyAlignment="1">
      <alignment/>
    </xf>
    <xf numFmtId="164" fontId="4" fillId="2" borderId="37" xfId="0" applyNumberFormat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/>
    </xf>
    <xf numFmtId="164" fontId="4" fillId="2" borderId="26" xfId="0" applyNumberFormat="1" applyFont="1" applyFill="1" applyBorder="1" applyAlignment="1">
      <alignment/>
    </xf>
    <xf numFmtId="164" fontId="4" fillId="2" borderId="41" xfId="0" applyNumberFormat="1" applyFont="1" applyFill="1" applyBorder="1" applyAlignment="1">
      <alignment horizontal="center"/>
    </xf>
    <xf numFmtId="164" fontId="9" fillId="2" borderId="41" xfId="0" applyNumberFormat="1" applyFont="1" applyFill="1" applyBorder="1" applyAlignment="1">
      <alignment horizontal="center"/>
    </xf>
    <xf numFmtId="164" fontId="9" fillId="2" borderId="38" xfId="0" applyNumberFormat="1" applyFont="1" applyFill="1" applyBorder="1" applyAlignment="1">
      <alignment horizontal="center"/>
    </xf>
    <xf numFmtId="164" fontId="9" fillId="2" borderId="4" xfId="0" applyNumberFormat="1" applyFont="1" applyFill="1" applyBorder="1" applyAlignment="1">
      <alignment/>
    </xf>
    <xf numFmtId="164" fontId="10" fillId="2" borderId="42" xfId="0" applyNumberFormat="1" applyFont="1" applyFill="1" applyBorder="1" applyAlignment="1">
      <alignment horizontal="center"/>
    </xf>
    <xf numFmtId="164" fontId="8" fillId="2" borderId="3" xfId="18" applyNumberFormat="1" applyFont="1" applyFill="1" applyBorder="1" applyAlignment="1" applyProtection="1">
      <alignment horizontal="center"/>
      <protection hidden="1"/>
    </xf>
    <xf numFmtId="164" fontId="1" fillId="2" borderId="3" xfId="18" applyNumberFormat="1" applyFont="1" applyFill="1" applyBorder="1" applyAlignment="1" applyProtection="1">
      <alignment horizontal="center"/>
      <protection hidden="1"/>
    </xf>
    <xf numFmtId="172" fontId="1" fillId="2" borderId="43" xfId="18" applyNumberFormat="1" applyFont="1" applyFill="1" applyBorder="1" applyAlignment="1" applyProtection="1">
      <alignment horizontal="left" wrapText="1"/>
      <protection hidden="1"/>
    </xf>
    <xf numFmtId="172" fontId="1" fillId="2" borderId="29" xfId="18" applyNumberFormat="1" applyFont="1" applyFill="1" applyBorder="1" applyAlignment="1" applyProtection="1">
      <alignment wrapText="1"/>
      <protection hidden="1"/>
    </xf>
    <xf numFmtId="172" fontId="8" fillId="2" borderId="29" xfId="18" applyNumberFormat="1" applyFont="1" applyFill="1" applyBorder="1" applyAlignment="1" applyProtection="1">
      <alignment wrapText="1"/>
      <protection hidden="1"/>
    </xf>
    <xf numFmtId="172" fontId="8" fillId="2" borderId="29" xfId="18" applyNumberFormat="1" applyFont="1" applyFill="1" applyBorder="1" applyAlignment="1" applyProtection="1">
      <alignment horizontal="left" wrapText="1"/>
      <protection hidden="1"/>
    </xf>
    <xf numFmtId="172" fontId="1" fillId="2" borderId="29" xfId="18" applyNumberFormat="1" applyFont="1" applyFill="1" applyBorder="1" applyAlignment="1" applyProtection="1">
      <alignment horizontal="left" wrapText="1"/>
      <protection hidden="1"/>
    </xf>
    <xf numFmtId="0" fontId="1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 wrapText="1"/>
    </xf>
    <xf numFmtId="0" fontId="1" fillId="2" borderId="44" xfId="18" applyNumberFormat="1" applyFont="1" applyFill="1" applyBorder="1" applyAlignment="1" applyProtection="1">
      <alignment horizontal="centerContinuous"/>
      <protection hidden="1"/>
    </xf>
    <xf numFmtId="0" fontId="8" fillId="2" borderId="29" xfId="0" applyFont="1" applyFill="1" applyBorder="1" applyAlignment="1">
      <alignment wrapText="1"/>
    </xf>
    <xf numFmtId="0" fontId="1" fillId="2" borderId="29" xfId="0" applyFont="1" applyFill="1" applyBorder="1" applyAlignment="1">
      <alignment wrapText="1"/>
    </xf>
    <xf numFmtId="0" fontId="8" fillId="2" borderId="45" xfId="0" applyFont="1" applyFill="1" applyBorder="1" applyAlignment="1">
      <alignment wrapText="1"/>
    </xf>
    <xf numFmtId="0" fontId="8" fillId="2" borderId="43" xfId="18" applyNumberFormat="1" applyFont="1" applyFill="1" applyBorder="1" applyAlignment="1" applyProtection="1">
      <alignment horizontal="left"/>
      <protection hidden="1"/>
    </xf>
    <xf numFmtId="0" fontId="1" fillId="2" borderId="46" xfId="18" applyNumberFormat="1" applyFont="1" applyFill="1" applyBorder="1" applyAlignment="1" applyProtection="1">
      <alignment wrapText="1"/>
      <protection hidden="1"/>
    </xf>
    <xf numFmtId="172" fontId="1" fillId="2" borderId="18" xfId="18" applyNumberFormat="1" applyFont="1" applyFill="1" applyBorder="1" applyAlignment="1" applyProtection="1">
      <alignment/>
      <protection hidden="1"/>
    </xf>
    <xf numFmtId="172" fontId="1" fillId="2" borderId="1" xfId="18" applyNumberFormat="1" applyFont="1" applyFill="1" applyBorder="1" applyAlignment="1" applyProtection="1">
      <alignment/>
      <protection hidden="1"/>
    </xf>
    <xf numFmtId="172" fontId="8" fillId="2" borderId="1" xfId="18" applyNumberFormat="1" applyFont="1" applyFill="1" applyBorder="1" applyAlignment="1" applyProtection="1">
      <alignment/>
      <protection hidden="1"/>
    </xf>
    <xf numFmtId="0" fontId="2" fillId="2" borderId="25" xfId="18" applyNumberFormat="1" applyFont="1" applyFill="1" applyBorder="1" applyAlignment="1" applyProtection="1">
      <alignment horizontal="center" vertical="center" textRotation="90" wrapText="1"/>
      <protection hidden="1"/>
    </xf>
    <xf numFmtId="0" fontId="1" fillId="2" borderId="8" xfId="18" applyNumberFormat="1" applyFont="1" applyFill="1" applyBorder="1" applyAlignment="1" applyProtection="1">
      <alignment horizontal="center"/>
      <protection hidden="1"/>
    </xf>
    <xf numFmtId="172" fontId="8" fillId="2" borderId="18" xfId="18" applyNumberFormat="1" applyFont="1" applyFill="1" applyBorder="1" applyAlignment="1" applyProtection="1">
      <alignment/>
      <protection hidden="1"/>
    </xf>
    <xf numFmtId="164" fontId="8" fillId="2" borderId="19" xfId="18" applyNumberFormat="1" applyFont="1" applyFill="1" applyBorder="1" applyAlignment="1" applyProtection="1">
      <alignment horizontal="center"/>
      <protection hidden="1"/>
    </xf>
    <xf numFmtId="172" fontId="8" fillId="2" borderId="25" xfId="18" applyNumberFormat="1" applyFont="1" applyFill="1" applyBorder="1" applyAlignment="1" applyProtection="1">
      <alignment/>
      <protection hidden="1"/>
    </xf>
    <xf numFmtId="172" fontId="1" fillId="2" borderId="21" xfId="18" applyNumberFormat="1" applyFont="1" applyFill="1" applyBorder="1" applyAlignment="1" applyProtection="1">
      <alignment/>
      <protection hidden="1"/>
    </xf>
    <xf numFmtId="0" fontId="8" fillId="2" borderId="4" xfId="0" applyFont="1" applyFill="1" applyBorder="1" applyAlignment="1">
      <alignment wrapText="1"/>
    </xf>
    <xf numFmtId="0" fontId="9" fillId="2" borderId="2" xfId="0" applyFont="1" applyFill="1" applyBorder="1" applyAlignment="1">
      <alignment horizontal="right"/>
    </xf>
    <xf numFmtId="164" fontId="1" fillId="2" borderId="47" xfId="0" applyNumberFormat="1" applyFont="1" applyFill="1" applyBorder="1" applyAlignment="1">
      <alignment horizontal="right"/>
    </xf>
    <xf numFmtId="0" fontId="25" fillId="0" borderId="15" xfId="0" applyFont="1" applyBorder="1" applyAlignment="1">
      <alignment horizontal="center" vertical="center" wrapText="1"/>
    </xf>
    <xf numFmtId="164" fontId="10" fillId="2" borderId="48" xfId="0" applyNumberFormat="1" applyFont="1" applyFill="1" applyBorder="1" applyAlignment="1">
      <alignment horizontal="right"/>
    </xf>
    <xf numFmtId="164" fontId="10" fillId="2" borderId="30" xfId="0" applyNumberFormat="1" applyFont="1" applyFill="1" applyBorder="1" applyAlignment="1">
      <alignment/>
    </xf>
    <xf numFmtId="164" fontId="10" fillId="2" borderId="1" xfId="0" applyNumberFormat="1" applyFont="1" applyFill="1" applyBorder="1" applyAlignment="1">
      <alignment/>
    </xf>
    <xf numFmtId="164" fontId="10" fillId="2" borderId="20" xfId="0" applyNumberFormat="1" applyFont="1" applyFill="1" applyBorder="1" applyAlignment="1">
      <alignment/>
    </xf>
    <xf numFmtId="164" fontId="10" fillId="2" borderId="1" xfId="0" applyNumberFormat="1" applyFont="1" applyFill="1" applyBorder="1" applyAlignment="1">
      <alignment horizontal="center" vertical="center" wrapText="1"/>
    </xf>
    <xf numFmtId="164" fontId="10" fillId="2" borderId="20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right" vertical="center" wrapText="1"/>
    </xf>
    <xf numFmtId="164" fontId="9" fillId="2" borderId="1" xfId="0" applyNumberFormat="1" applyFont="1" applyFill="1" applyBorder="1" applyAlignment="1">
      <alignment/>
    </xf>
    <xf numFmtId="164" fontId="9" fillId="2" borderId="20" xfId="0" applyNumberFormat="1" applyFont="1" applyFill="1" applyBorder="1" applyAlignment="1">
      <alignment/>
    </xf>
    <xf numFmtId="164" fontId="22" fillId="2" borderId="21" xfId="0" applyNumberFormat="1" applyFont="1" applyFill="1" applyBorder="1" applyAlignment="1">
      <alignment/>
    </xf>
    <xf numFmtId="164" fontId="22" fillId="2" borderId="14" xfId="0" applyNumberFormat="1" applyFont="1" applyFill="1" applyBorder="1" applyAlignment="1">
      <alignment/>
    </xf>
    <xf numFmtId="164" fontId="22" fillId="2" borderId="22" xfId="0" applyNumberFormat="1" applyFont="1" applyFill="1" applyBorder="1" applyAlignment="1">
      <alignment/>
    </xf>
    <xf numFmtId="164" fontId="10" fillId="2" borderId="27" xfId="0" applyNumberFormat="1" applyFont="1" applyFill="1" applyBorder="1" applyAlignment="1">
      <alignment/>
    </xf>
    <xf numFmtId="164" fontId="10" fillId="2" borderId="27" xfId="0" applyNumberFormat="1" applyFont="1" applyFill="1" applyBorder="1" applyAlignment="1">
      <alignment horizontal="center" vertical="center" wrapText="1"/>
    </xf>
    <xf numFmtId="164" fontId="9" fillId="2" borderId="27" xfId="0" applyNumberFormat="1" applyFont="1" applyFill="1" applyBorder="1" applyAlignment="1">
      <alignment/>
    </xf>
    <xf numFmtId="164" fontId="22" fillId="2" borderId="27" xfId="0" applyNumberFormat="1" applyFont="1" applyFill="1" applyBorder="1" applyAlignment="1">
      <alignment/>
    </xf>
    <xf numFmtId="164" fontId="9" fillId="2" borderId="26" xfId="0" applyNumberFormat="1" applyFont="1" applyFill="1" applyBorder="1" applyAlignment="1">
      <alignment horizontal="right"/>
    </xf>
    <xf numFmtId="164" fontId="9" fillId="2" borderId="7" xfId="0" applyNumberFormat="1" applyFont="1" applyFill="1" applyBorder="1" applyAlignment="1">
      <alignment horizontal="right"/>
    </xf>
    <xf numFmtId="164" fontId="9" fillId="2" borderId="30" xfId="0" applyNumberFormat="1" applyFont="1" applyFill="1" applyBorder="1" applyAlignment="1">
      <alignment horizontal="right"/>
    </xf>
    <xf numFmtId="164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right"/>
    </xf>
    <xf numFmtId="164" fontId="10" fillId="2" borderId="38" xfId="0" applyNumberFormat="1" applyFont="1" applyFill="1" applyBorder="1" applyAlignment="1">
      <alignment/>
    </xf>
    <xf numFmtId="164" fontId="9" fillId="2" borderId="38" xfId="0" applyNumberFormat="1" applyFont="1" applyFill="1" applyBorder="1" applyAlignment="1">
      <alignment/>
    </xf>
    <xf numFmtId="164" fontId="9" fillId="2" borderId="38" xfId="0" applyNumberFormat="1" applyFont="1" applyFill="1" applyBorder="1" applyAlignment="1">
      <alignment horizontal="right"/>
    </xf>
    <xf numFmtId="164" fontId="9" fillId="2" borderId="27" xfId="0" applyNumberFormat="1" applyFont="1" applyFill="1" applyBorder="1" applyAlignment="1">
      <alignment horizontal="right"/>
    </xf>
    <xf numFmtId="164" fontId="9" fillId="2" borderId="3" xfId="0" applyNumberFormat="1" applyFont="1" applyFill="1" applyBorder="1" applyAlignment="1">
      <alignment horizontal="right" vertical="center" wrapText="1"/>
    </xf>
    <xf numFmtId="164" fontId="10" fillId="2" borderId="30" xfId="0" applyNumberFormat="1" applyFont="1" applyFill="1" applyBorder="1" applyAlignment="1">
      <alignment horizontal="right" vertical="center" wrapText="1"/>
    </xf>
    <xf numFmtId="164" fontId="10" fillId="2" borderId="27" xfId="0" applyNumberFormat="1" applyFont="1" applyFill="1" applyBorder="1" applyAlignment="1">
      <alignment horizontal="right" vertical="center" wrapText="1"/>
    </xf>
    <xf numFmtId="164" fontId="9" fillId="2" borderId="21" xfId="0" applyNumberFormat="1" applyFont="1" applyFill="1" applyBorder="1" applyAlignment="1">
      <alignment/>
    </xf>
    <xf numFmtId="164" fontId="9" fillId="2" borderId="14" xfId="0" applyNumberFormat="1" applyFont="1" applyFill="1" applyBorder="1" applyAlignment="1">
      <alignment/>
    </xf>
    <xf numFmtId="164" fontId="9" fillId="2" borderId="40" xfId="0" applyNumberFormat="1" applyFont="1" applyFill="1" applyBorder="1" applyAlignment="1">
      <alignment/>
    </xf>
    <xf numFmtId="164" fontId="9" fillId="2" borderId="49" xfId="0" applyNumberFormat="1" applyFont="1" applyFill="1" applyBorder="1" applyAlignment="1">
      <alignment/>
    </xf>
    <xf numFmtId="164" fontId="10" fillId="2" borderId="50" xfId="0" applyNumberFormat="1" applyFont="1" applyFill="1" applyBorder="1" applyAlignment="1">
      <alignment/>
    </xf>
    <xf numFmtId="164" fontId="9" fillId="2" borderId="25" xfId="0" applyNumberFormat="1" applyFont="1" applyFill="1" applyBorder="1" applyAlignment="1">
      <alignment/>
    </xf>
    <xf numFmtId="164" fontId="9" fillId="2" borderId="17" xfId="0" applyNumberFormat="1" applyFont="1" applyFill="1" applyBorder="1" applyAlignment="1">
      <alignment/>
    </xf>
    <xf numFmtId="164" fontId="10" fillId="2" borderId="44" xfId="0" applyNumberFormat="1" applyFont="1" applyFill="1" applyBorder="1" applyAlignment="1">
      <alignment/>
    </xf>
    <xf numFmtId="164" fontId="10" fillId="2" borderId="5" xfId="0" applyNumberFormat="1" applyFont="1" applyFill="1" applyBorder="1" applyAlignment="1">
      <alignment horizontal="center" vertical="center" wrapText="1"/>
    </xf>
    <xf numFmtId="164" fontId="10" fillId="2" borderId="6" xfId="0" applyNumberFormat="1" applyFont="1" applyFill="1" applyBorder="1" applyAlignment="1">
      <alignment horizontal="center" vertical="center" wrapText="1"/>
    </xf>
    <xf numFmtId="164" fontId="10" fillId="2" borderId="23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164" fontId="10" fillId="2" borderId="5" xfId="0" applyNumberFormat="1" applyFont="1" applyFill="1" applyBorder="1" applyAlignment="1">
      <alignment horizontal="right" vertical="center"/>
    </xf>
    <xf numFmtId="164" fontId="9" fillId="2" borderId="37" xfId="0" applyNumberFormat="1" applyFont="1" applyFill="1" applyBorder="1" applyAlignment="1">
      <alignment horizontal="center" vertical="center"/>
    </xf>
    <xf numFmtId="164" fontId="9" fillId="2" borderId="6" xfId="0" applyNumberFormat="1" applyFont="1" applyFill="1" applyBorder="1" applyAlignment="1">
      <alignment vertical="center"/>
    </xf>
    <xf numFmtId="164" fontId="9" fillId="2" borderId="2" xfId="0" applyNumberFormat="1" applyFont="1" applyFill="1" applyBorder="1" applyAlignment="1">
      <alignment vertical="center"/>
    </xf>
    <xf numFmtId="164" fontId="10" fillId="2" borderId="37" xfId="0" applyNumberFormat="1" applyFont="1" applyFill="1" applyBorder="1" applyAlignment="1">
      <alignment horizontal="center" vertical="center"/>
    </xf>
    <xf numFmtId="164" fontId="10" fillId="2" borderId="34" xfId="0" applyNumberFormat="1" applyFont="1" applyFill="1" applyBorder="1" applyAlignment="1">
      <alignment vertical="center"/>
    </xf>
    <xf numFmtId="164" fontId="10" fillId="2" borderId="6" xfId="0" applyNumberFormat="1" applyFont="1" applyFill="1" applyBorder="1" applyAlignment="1">
      <alignment vertical="center"/>
    </xf>
    <xf numFmtId="164" fontId="10" fillId="2" borderId="2" xfId="0" applyNumberFormat="1" applyFont="1" applyFill="1" applyBorder="1" applyAlignment="1">
      <alignment vertical="center"/>
    </xf>
    <xf numFmtId="164" fontId="10" fillId="2" borderId="47" xfId="0" applyNumberFormat="1" applyFont="1" applyFill="1" applyBorder="1" applyAlignment="1">
      <alignment horizontal="center" vertical="center" wrapText="1"/>
    </xf>
    <xf numFmtId="164" fontId="10" fillId="2" borderId="12" xfId="0" applyNumberFormat="1" applyFont="1" applyFill="1" applyBorder="1" applyAlignment="1">
      <alignment horizontal="center" vertical="center" wrapText="1"/>
    </xf>
    <xf numFmtId="164" fontId="10" fillId="2" borderId="28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164" fontId="10" fillId="2" borderId="1" xfId="0" applyNumberFormat="1" applyFont="1" applyFill="1" applyBorder="1" applyAlignment="1">
      <alignment horizontal="right" vertical="center"/>
    </xf>
    <xf numFmtId="164" fontId="10" fillId="2" borderId="2" xfId="0" applyNumberFormat="1" applyFont="1" applyFill="1" applyBorder="1" applyAlignment="1">
      <alignment horizontal="right" vertical="center"/>
    </xf>
    <xf numFmtId="164" fontId="10" fillId="2" borderId="20" xfId="0" applyNumberFormat="1" applyFont="1" applyFill="1" applyBorder="1" applyAlignment="1">
      <alignment horizontal="right" vertical="center"/>
    </xf>
    <xf numFmtId="164" fontId="10" fillId="2" borderId="3" xfId="0" applyNumberFormat="1" applyFont="1" applyFill="1" applyBorder="1" applyAlignment="1">
      <alignment horizontal="right" vertical="center"/>
    </xf>
    <xf numFmtId="164" fontId="10" fillId="2" borderId="3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164" fontId="9" fillId="2" borderId="20" xfId="0" applyNumberFormat="1" applyFont="1" applyFill="1" applyBorder="1" applyAlignment="1">
      <alignment vertical="center"/>
    </xf>
    <xf numFmtId="164" fontId="9" fillId="2" borderId="27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vertical="center" wrapText="1"/>
    </xf>
    <xf numFmtId="164" fontId="10" fillId="2" borderId="6" xfId="0" applyNumberFormat="1" applyFont="1" applyFill="1" applyBorder="1" applyAlignment="1">
      <alignment horizontal="right" vertical="center"/>
    </xf>
    <xf numFmtId="164" fontId="10" fillId="2" borderId="7" xfId="0" applyNumberFormat="1" applyFont="1" applyFill="1" applyBorder="1" applyAlignment="1">
      <alignment horizontal="right" vertical="center"/>
    </xf>
    <xf numFmtId="164" fontId="10" fillId="2" borderId="25" xfId="0" applyNumberFormat="1" applyFont="1" applyFill="1" applyBorder="1" applyAlignment="1">
      <alignment horizontal="right" vertical="center"/>
    </xf>
    <xf numFmtId="164" fontId="10" fillId="2" borderId="4" xfId="0" applyNumberFormat="1" applyFont="1" applyFill="1" applyBorder="1" applyAlignment="1">
      <alignment horizontal="right" vertical="center"/>
    </xf>
    <xf numFmtId="164" fontId="10" fillId="2" borderId="17" xfId="0" applyNumberFormat="1" applyFont="1" applyFill="1" applyBorder="1" applyAlignment="1">
      <alignment horizontal="right" vertical="center"/>
    </xf>
    <xf numFmtId="164" fontId="10" fillId="2" borderId="51" xfId="0" applyNumberFormat="1" applyFont="1" applyFill="1" applyBorder="1" applyAlignment="1">
      <alignment horizontal="right" vertical="center"/>
    </xf>
    <xf numFmtId="164" fontId="10" fillId="2" borderId="26" xfId="0" applyNumberFormat="1" applyFont="1" applyFill="1" applyBorder="1" applyAlignment="1">
      <alignment horizontal="right" vertical="center"/>
    </xf>
    <xf numFmtId="164" fontId="10" fillId="2" borderId="52" xfId="0" applyNumberFormat="1" applyFont="1" applyFill="1" applyBorder="1" applyAlignment="1">
      <alignment horizontal="right" vertical="center"/>
    </xf>
    <xf numFmtId="164" fontId="10" fillId="2" borderId="41" xfId="0" applyNumberFormat="1" applyFont="1" applyFill="1" applyBorder="1" applyAlignment="1">
      <alignment horizontal="center" vertical="center"/>
    </xf>
    <xf numFmtId="164" fontId="10" fillId="2" borderId="38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/>
    </xf>
    <xf numFmtId="164" fontId="10" fillId="2" borderId="3" xfId="0" applyNumberFormat="1" applyFont="1" applyFill="1" applyBorder="1" applyAlignment="1">
      <alignment horizontal="center" vertical="center"/>
    </xf>
    <xf numFmtId="164" fontId="10" fillId="2" borderId="38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164" fontId="10" fillId="2" borderId="18" xfId="0" applyNumberFormat="1" applyFont="1" applyFill="1" applyBorder="1" applyAlignment="1">
      <alignment horizontal="right" vertical="center"/>
    </xf>
    <xf numFmtId="164" fontId="10" fillId="2" borderId="16" xfId="0" applyNumberFormat="1" applyFont="1" applyFill="1" applyBorder="1" applyAlignment="1">
      <alignment horizontal="right" vertical="center"/>
    </xf>
    <xf numFmtId="164" fontId="10" fillId="2" borderId="19" xfId="0" applyNumberFormat="1" applyFont="1" applyFill="1" applyBorder="1" applyAlignment="1">
      <alignment horizontal="right" vertical="center"/>
    </xf>
    <xf numFmtId="164" fontId="10" fillId="2" borderId="23" xfId="0" applyNumberFormat="1" applyFont="1" applyFill="1" applyBorder="1" applyAlignment="1">
      <alignment horizontal="right" vertical="center"/>
    </xf>
    <xf numFmtId="164" fontId="10" fillId="2" borderId="34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164" fontId="10" fillId="2" borderId="27" xfId="0" applyNumberFormat="1" applyFont="1" applyFill="1" applyBorder="1" applyAlignment="1">
      <alignment horizontal="right" vertical="center"/>
    </xf>
    <xf numFmtId="164" fontId="10" fillId="2" borderId="29" xfId="0" applyNumberFormat="1" applyFont="1" applyFill="1" applyBorder="1" applyAlignment="1">
      <alignment horizontal="right" vertical="center"/>
    </xf>
    <xf numFmtId="164" fontId="10" fillId="2" borderId="53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 vertical="center"/>
    </xf>
    <xf numFmtId="164" fontId="10" fillId="2" borderId="25" xfId="0" applyNumberFormat="1" applyFont="1" applyFill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64" fontId="10" fillId="2" borderId="17" xfId="0" applyNumberFormat="1" applyFont="1" applyFill="1" applyBorder="1" applyAlignment="1">
      <alignment horizontal="center" vertical="center" wrapText="1"/>
    </xf>
    <xf numFmtId="164" fontId="9" fillId="2" borderId="5" xfId="0" applyNumberFormat="1" applyFont="1" applyFill="1" applyBorder="1" applyAlignment="1">
      <alignment/>
    </xf>
    <xf numFmtId="164" fontId="9" fillId="2" borderId="23" xfId="0" applyNumberFormat="1" applyFont="1" applyFill="1" applyBorder="1" applyAlignment="1">
      <alignment/>
    </xf>
    <xf numFmtId="164" fontId="10" fillId="2" borderId="25" xfId="0" applyNumberFormat="1" applyFont="1" applyFill="1" applyBorder="1" applyAlignment="1">
      <alignment/>
    </xf>
    <xf numFmtId="164" fontId="10" fillId="2" borderId="4" xfId="0" applyNumberFormat="1" applyFont="1" applyFill="1" applyBorder="1" applyAlignment="1">
      <alignment/>
    </xf>
    <xf numFmtId="164" fontId="10" fillId="2" borderId="17" xfId="0" applyNumberFormat="1" applyFont="1" applyFill="1" applyBorder="1" applyAlignment="1">
      <alignment/>
    </xf>
    <xf numFmtId="164" fontId="9" fillId="2" borderId="5" xfId="0" applyNumberFormat="1" applyFont="1" applyFill="1" applyBorder="1" applyAlignment="1">
      <alignment vertical="center"/>
    </xf>
    <xf numFmtId="164" fontId="9" fillId="2" borderId="23" xfId="0" applyNumberFormat="1" applyFont="1" applyFill="1" applyBorder="1" applyAlignment="1">
      <alignment vertical="center"/>
    </xf>
    <xf numFmtId="164" fontId="10" fillId="2" borderId="31" xfId="0" applyNumberFormat="1" applyFont="1" applyFill="1" applyBorder="1" applyAlignment="1">
      <alignment horizontal="right" vertical="center"/>
    </xf>
    <xf numFmtId="164" fontId="10" fillId="2" borderId="32" xfId="0" applyNumberFormat="1" applyFont="1" applyFill="1" applyBorder="1" applyAlignment="1">
      <alignment horizontal="right" vertical="center"/>
    </xf>
    <xf numFmtId="164" fontId="10" fillId="2" borderId="33" xfId="0" applyNumberFormat="1" applyFont="1" applyFill="1" applyBorder="1" applyAlignment="1">
      <alignment horizontal="right" vertical="center"/>
    </xf>
    <xf numFmtId="164" fontId="9" fillId="2" borderId="51" xfId="0" applyNumberFormat="1" applyFont="1" applyFill="1" applyBorder="1" applyAlignment="1">
      <alignment/>
    </xf>
    <xf numFmtId="164" fontId="9" fillId="2" borderId="26" xfId="0" applyNumberFormat="1" applyFont="1" applyFill="1" applyBorder="1" applyAlignment="1">
      <alignment/>
    </xf>
    <xf numFmtId="164" fontId="9" fillId="2" borderId="7" xfId="0" applyNumberFormat="1" applyFont="1" applyFill="1" applyBorder="1" applyAlignment="1">
      <alignment/>
    </xf>
    <xf numFmtId="164" fontId="9" fillId="2" borderId="25" xfId="0" applyNumberFormat="1" applyFont="1" applyFill="1" applyBorder="1" applyAlignment="1">
      <alignment horizontal="right"/>
    </xf>
    <xf numFmtId="164" fontId="9" fillId="2" borderId="17" xfId="0" applyNumberFormat="1" applyFont="1" applyFill="1" applyBorder="1" applyAlignment="1">
      <alignment horizontal="right"/>
    </xf>
    <xf numFmtId="164" fontId="9" fillId="2" borderId="23" xfId="0" applyNumberFormat="1" applyFont="1" applyFill="1" applyBorder="1" applyAlignment="1">
      <alignment horizontal="right"/>
    </xf>
    <xf numFmtId="164" fontId="10" fillId="2" borderId="6" xfId="0" applyNumberFormat="1" applyFont="1" applyFill="1" applyBorder="1" applyAlignment="1">
      <alignment horizontal="right"/>
    </xf>
    <xf numFmtId="164" fontId="10" fillId="2" borderId="23" xfId="0" applyNumberFormat="1" applyFont="1" applyFill="1" applyBorder="1" applyAlignment="1">
      <alignment horizontal="right"/>
    </xf>
    <xf numFmtId="164" fontId="10" fillId="2" borderId="27" xfId="0" applyNumberFormat="1" applyFont="1" applyFill="1" applyBorder="1" applyAlignment="1">
      <alignment horizontal="center" vertical="center"/>
    </xf>
    <xf numFmtId="164" fontId="9" fillId="2" borderId="4" xfId="0" applyNumberFormat="1" applyFont="1" applyFill="1" applyBorder="1" applyAlignment="1">
      <alignment horizontal="right" vertical="center" wrapText="1"/>
    </xf>
    <xf numFmtId="164" fontId="9" fillId="2" borderId="6" xfId="0" applyNumberFormat="1" applyFont="1" applyFill="1" applyBorder="1" applyAlignment="1">
      <alignment horizontal="center"/>
    </xf>
    <xf numFmtId="164" fontId="9" fillId="2" borderId="23" xfId="0" applyNumberFormat="1" applyFont="1" applyFill="1" applyBorder="1" applyAlignment="1">
      <alignment horizontal="center"/>
    </xf>
    <xf numFmtId="164" fontId="22" fillId="2" borderId="1" xfId="0" applyNumberFormat="1" applyFont="1" applyFill="1" applyBorder="1" applyAlignment="1">
      <alignment/>
    </xf>
    <xf numFmtId="164" fontId="22" fillId="2" borderId="2" xfId="0" applyNumberFormat="1" applyFont="1" applyFill="1" applyBorder="1" applyAlignment="1">
      <alignment/>
    </xf>
    <xf numFmtId="164" fontId="22" fillId="2" borderId="20" xfId="0" applyNumberFormat="1" applyFont="1" applyFill="1" applyBorder="1" applyAlignment="1">
      <alignment/>
    </xf>
    <xf numFmtId="164" fontId="10" fillId="2" borderId="5" xfId="0" applyNumberFormat="1" applyFont="1" applyFill="1" applyBorder="1" applyAlignment="1">
      <alignment/>
    </xf>
    <xf numFmtId="164" fontId="10" fillId="2" borderId="23" xfId="0" applyNumberFormat="1" applyFont="1" applyFill="1" applyBorder="1" applyAlignment="1">
      <alignment/>
    </xf>
    <xf numFmtId="164" fontId="8" fillId="0" borderId="14" xfId="0" applyNumberFormat="1" applyFont="1" applyBorder="1" applyAlignment="1">
      <alignment horizontal="center" wrapText="1"/>
    </xf>
    <xf numFmtId="164" fontId="8" fillId="0" borderId="22" xfId="0" applyNumberFormat="1" applyFont="1" applyBorder="1" applyAlignment="1">
      <alignment horizontal="center" wrapText="1"/>
    </xf>
    <xf numFmtId="0" fontId="25" fillId="0" borderId="42" xfId="0" applyFont="1" applyBorder="1" applyAlignment="1">
      <alignment horizontal="center" vertical="center" wrapText="1"/>
    </xf>
    <xf numFmtId="164" fontId="10" fillId="2" borderId="18" xfId="0" applyNumberFormat="1" applyFont="1" applyFill="1" applyBorder="1" applyAlignment="1">
      <alignment horizontal="right"/>
    </xf>
    <xf numFmtId="164" fontId="10" fillId="2" borderId="16" xfId="0" applyNumberFormat="1" applyFont="1" applyFill="1" applyBorder="1" applyAlignment="1">
      <alignment horizontal="right"/>
    </xf>
    <xf numFmtId="164" fontId="10" fillId="2" borderId="19" xfId="0" applyNumberFormat="1" applyFont="1" applyFill="1" applyBorder="1" applyAlignment="1">
      <alignment horizontal="right"/>
    </xf>
    <xf numFmtId="164" fontId="10" fillId="2" borderId="4" xfId="0" applyNumberFormat="1" applyFont="1" applyFill="1" applyBorder="1" applyAlignment="1">
      <alignment horizontal="right"/>
    </xf>
    <xf numFmtId="164" fontId="10" fillId="2" borderId="17" xfId="0" applyNumberFormat="1" applyFont="1" applyFill="1" applyBorder="1" applyAlignment="1">
      <alignment horizontal="right"/>
    </xf>
    <xf numFmtId="0" fontId="10" fillId="2" borderId="6" xfId="0" applyFont="1" applyFill="1" applyBorder="1" applyAlignment="1">
      <alignment vertical="center"/>
    </xf>
    <xf numFmtId="0" fontId="9" fillId="2" borderId="26" xfId="0" applyFont="1" applyFill="1" applyBorder="1" applyAlignment="1">
      <alignment wrapText="1"/>
    </xf>
    <xf numFmtId="164" fontId="9" fillId="2" borderId="12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/>
    </xf>
    <xf numFmtId="164" fontId="10" fillId="2" borderId="0" xfId="0" applyNumberFormat="1" applyFont="1" applyFill="1" applyBorder="1" applyAlignment="1">
      <alignment horizontal="right"/>
    </xf>
    <xf numFmtId="164" fontId="9" fillId="2" borderId="0" xfId="0" applyNumberFormat="1" applyFont="1" applyFill="1" applyBorder="1" applyAlignment="1">
      <alignment horizontal="right"/>
    </xf>
    <xf numFmtId="164" fontId="9" fillId="2" borderId="0" xfId="0" applyNumberFormat="1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54" xfId="0" applyFont="1" applyFill="1" applyBorder="1" applyAlignment="1">
      <alignment/>
    </xf>
    <xf numFmtId="164" fontId="10" fillId="2" borderId="47" xfId="0" applyNumberFormat="1" applyFont="1" applyFill="1" applyBorder="1" applyAlignment="1">
      <alignment horizontal="right"/>
    </xf>
    <xf numFmtId="164" fontId="9" fillId="2" borderId="28" xfId="0" applyNumberFormat="1" applyFont="1" applyFill="1" applyBorder="1" applyAlignment="1">
      <alignment horizontal="right"/>
    </xf>
    <xf numFmtId="164" fontId="9" fillId="2" borderId="54" xfId="0" applyNumberFormat="1" applyFont="1" applyFill="1" applyBorder="1" applyAlignment="1">
      <alignment horizontal="right"/>
    </xf>
    <xf numFmtId="0" fontId="2" fillId="2" borderId="11" xfId="0" applyFont="1" applyFill="1" applyBorder="1" applyAlignment="1">
      <alignment horizontal="center" vertical="center"/>
    </xf>
    <xf numFmtId="0" fontId="9" fillId="2" borderId="54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wrapText="1"/>
    </xf>
    <xf numFmtId="0" fontId="18" fillId="2" borderId="15" xfId="0" applyFont="1" applyFill="1" applyBorder="1" applyAlignment="1">
      <alignment horizontal="center" vertical="center" wrapText="1"/>
    </xf>
    <xf numFmtId="49" fontId="17" fillId="2" borderId="5" xfId="19" applyNumberFormat="1" applyFont="1" applyFill="1" applyBorder="1" applyAlignment="1">
      <alignment horizontal="center" vertical="center" wrapText="1"/>
      <protection/>
    </xf>
    <xf numFmtId="0" fontId="17" fillId="2" borderId="6" xfId="0" applyFont="1" applyFill="1" applyBorder="1" applyAlignment="1">
      <alignment horizontal="center" vertical="center" wrapText="1"/>
    </xf>
    <xf numFmtId="0" fontId="17" fillId="2" borderId="23" xfId="0" applyFont="1" applyFill="1" applyBorder="1" applyAlignment="1">
      <alignment horizontal="center" vertical="center" wrapText="1"/>
    </xf>
    <xf numFmtId="49" fontId="17" fillId="2" borderId="44" xfId="19" applyNumberFormat="1" applyFont="1" applyFill="1" applyBorder="1" applyAlignment="1">
      <alignment horizontal="center" vertical="center" wrapText="1"/>
      <protection/>
    </xf>
    <xf numFmtId="0" fontId="23" fillId="0" borderId="50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 wrapText="1"/>
    </xf>
    <xf numFmtId="49" fontId="17" fillId="2" borderId="36" xfId="19" applyNumberFormat="1" applyFont="1" applyFill="1" applyBorder="1" applyAlignment="1">
      <alignment horizontal="center" vertical="center" wrapText="1"/>
      <protection/>
    </xf>
    <xf numFmtId="0" fontId="18" fillId="2" borderId="9" xfId="0" applyFont="1" applyFill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 wrapText="1"/>
    </xf>
    <xf numFmtId="0" fontId="17" fillId="2" borderId="44" xfId="0" applyFont="1" applyFill="1" applyBorder="1" applyAlignment="1">
      <alignment horizontal="center" wrapText="1"/>
    </xf>
    <xf numFmtId="0" fontId="17" fillId="2" borderId="50" xfId="0" applyFont="1" applyFill="1" applyBorder="1" applyAlignment="1">
      <alignment horizontal="center" wrapText="1"/>
    </xf>
    <xf numFmtId="0" fontId="23" fillId="0" borderId="55" xfId="0" applyFont="1" applyBorder="1" applyAlignment="1">
      <alignment horizontal="center" wrapText="1"/>
    </xf>
    <xf numFmtId="0" fontId="17" fillId="0" borderId="60" xfId="0" applyFont="1" applyBorder="1" applyAlignment="1">
      <alignment horizontal="center" vertical="center" textRotation="90" wrapText="1"/>
    </xf>
    <xf numFmtId="0" fontId="23" fillId="0" borderId="61" xfId="0" applyFont="1" applyBorder="1" applyAlignment="1">
      <alignment horizontal="center" vertical="center" textRotation="90" wrapText="1"/>
    </xf>
    <xf numFmtId="49" fontId="17" fillId="2" borderId="34" xfId="19" applyNumberFormat="1" applyFont="1" applyFill="1" applyBorder="1" applyAlignment="1">
      <alignment horizontal="center" vertical="center" wrapText="1"/>
      <protection/>
    </xf>
    <xf numFmtId="0" fontId="17" fillId="2" borderId="62" xfId="0" applyFont="1" applyFill="1" applyBorder="1" applyAlignment="1">
      <alignment horizontal="center" vertical="center" wrapText="1"/>
    </xf>
    <xf numFmtId="0" fontId="17" fillId="2" borderId="43" xfId="0" applyFont="1" applyFill="1" applyBorder="1" applyAlignment="1">
      <alignment horizontal="center" vertical="center" wrapText="1"/>
    </xf>
    <xf numFmtId="0" fontId="17" fillId="2" borderId="29" xfId="0" applyFont="1" applyFill="1" applyBorder="1" applyAlignment="1">
      <alignment horizontal="center" vertical="center" wrapText="1"/>
    </xf>
    <xf numFmtId="0" fontId="17" fillId="2" borderId="46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" fillId="2" borderId="63" xfId="0" applyFont="1" applyFill="1" applyBorder="1" applyAlignment="1">
      <alignment horizontal="center" vertical="center" textRotation="90" wrapText="1"/>
    </xf>
    <xf numFmtId="0" fontId="1" fillId="2" borderId="30" xfId="0" applyFont="1" applyFill="1" applyBorder="1" applyAlignment="1">
      <alignment horizontal="center" vertical="center" textRotation="90" wrapText="1"/>
    </xf>
    <xf numFmtId="0" fontId="1" fillId="2" borderId="62" xfId="0" applyFont="1" applyFill="1" applyBorder="1" applyAlignment="1">
      <alignment horizontal="center" vertical="center" textRotation="90" wrapText="1"/>
    </xf>
    <xf numFmtId="0" fontId="1" fillId="2" borderId="19" xfId="0" applyFont="1" applyFill="1" applyBorder="1" applyAlignment="1">
      <alignment horizontal="center" vertical="center" textRotation="90" wrapText="1"/>
    </xf>
    <xf numFmtId="0" fontId="1" fillId="2" borderId="20" xfId="0" applyFont="1" applyFill="1" applyBorder="1" applyAlignment="1">
      <alignment horizontal="center" vertical="center" textRotation="90" wrapText="1"/>
    </xf>
    <xf numFmtId="0" fontId="1" fillId="2" borderId="22" xfId="0" applyFont="1" applyFill="1" applyBorder="1" applyAlignment="1">
      <alignment horizontal="center" vertical="center" textRotation="90" wrapText="1"/>
    </xf>
    <xf numFmtId="0" fontId="10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0" fontId="23" fillId="0" borderId="64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textRotation="90" wrapText="1"/>
    </xf>
    <xf numFmtId="0" fontId="8" fillId="0" borderId="4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wrapText="1"/>
    </xf>
    <xf numFmtId="0" fontId="20" fillId="0" borderId="16" xfId="0" applyFont="1" applyBorder="1" applyAlignment="1">
      <alignment wrapText="1"/>
    </xf>
    <xf numFmtId="0" fontId="20" fillId="0" borderId="19" xfId="0" applyFont="1" applyBorder="1" applyAlignment="1">
      <alignment wrapText="1"/>
    </xf>
    <xf numFmtId="0" fontId="8" fillId="2" borderId="0" xfId="18" applyFont="1" applyFill="1" applyAlignment="1">
      <alignment horizontal="left" wrapText="1"/>
      <protection/>
    </xf>
    <xf numFmtId="0" fontId="8" fillId="2" borderId="0" xfId="0" applyFont="1" applyFill="1" applyAlignment="1">
      <alignment/>
    </xf>
    <xf numFmtId="0" fontId="8" fillId="2" borderId="0" xfId="18" applyFont="1" applyFill="1" applyAlignment="1">
      <alignment horizontal="left"/>
      <protection/>
    </xf>
    <xf numFmtId="0" fontId="2" fillId="2" borderId="31" xfId="18" applyNumberFormat="1" applyFont="1" applyFill="1" applyBorder="1" applyAlignment="1" applyProtection="1">
      <alignment horizontal="center" vertical="center" wrapText="1"/>
      <protection hidden="1"/>
    </xf>
    <xf numFmtId="0" fontId="0" fillId="0" borderId="65" xfId="0" applyBorder="1" applyAlignment="1">
      <alignment horizontal="center" vertical="center"/>
    </xf>
    <xf numFmtId="0" fontId="2" fillId="2" borderId="53" xfId="18" applyNumberFormat="1" applyFont="1" applyFill="1" applyBorder="1" applyAlignment="1" applyProtection="1">
      <alignment horizontal="center" vertical="center"/>
      <protection hidden="1"/>
    </xf>
    <xf numFmtId="0" fontId="2" fillId="2" borderId="66" xfId="18" applyNumberFormat="1" applyFont="1" applyFill="1" applyBorder="1" applyAlignment="1" applyProtection="1">
      <alignment horizontal="center" vertical="center"/>
      <protection hidden="1"/>
    </xf>
    <xf numFmtId="0" fontId="2" fillId="2" borderId="63" xfId="18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60" xfId="18" applyNumberFormat="1" applyFont="1" applyFill="1" applyBorder="1" applyAlignment="1" applyProtection="1">
      <alignment horizontal="center" vertical="center" wrapText="1"/>
      <protection hidden="1"/>
    </xf>
    <xf numFmtId="0" fontId="0" fillId="0" borderId="64" xfId="0" applyBorder="1" applyAlignment="1">
      <alignment horizontal="center" vertical="center"/>
    </xf>
    <xf numFmtId="0" fontId="2" fillId="2" borderId="43" xfId="18" applyNumberFormat="1" applyFont="1" applyFill="1" applyBorder="1" applyAlignment="1" applyProtection="1">
      <alignment horizontal="center" vertical="center"/>
      <protection hidden="1"/>
    </xf>
  </cellXfs>
  <cellStyles count="10">
    <cellStyle name="Normal" xfId="0"/>
    <cellStyle name="Hyperlink" xfId="15"/>
    <cellStyle name="Currency" xfId="16"/>
    <cellStyle name="Currency [0]" xfId="17"/>
    <cellStyle name="Обычный_Tmp1" xfId="18"/>
    <cellStyle name="Обычный_Лист1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567"/>
  <sheetViews>
    <sheetView view="pageBreakPreview" zoomScale="90" zoomScaleNormal="80" zoomScaleSheetLayoutView="90" workbookViewId="0" topLeftCell="G65536">
      <selection activeCell="G199" sqref="A1:IV16384"/>
    </sheetView>
  </sheetViews>
  <sheetFormatPr defaultColWidth="9.00390625" defaultRowHeight="12.75" zeroHeight="1"/>
  <cols>
    <col min="1" max="1" width="4.875" style="53" customWidth="1"/>
    <col min="2" max="2" width="109.875" style="2" customWidth="1"/>
    <col min="3" max="3" width="4.875" style="33" customWidth="1"/>
    <col min="4" max="4" width="5.00390625" style="33" customWidth="1"/>
    <col min="5" max="5" width="16.875" style="19" customWidth="1"/>
    <col min="6" max="6" width="14.625" style="2" customWidth="1"/>
    <col min="7" max="7" width="13.125" style="2" customWidth="1"/>
    <col min="8" max="8" width="12.875" style="2" customWidth="1"/>
    <col min="9" max="9" width="13.00390625" style="2" customWidth="1"/>
    <col min="10" max="10" width="9.125" style="2" hidden="1" customWidth="1"/>
    <col min="11" max="11" width="13.625" style="2" hidden="1" customWidth="1"/>
    <col min="12" max="12" width="12.25390625" style="2" customWidth="1"/>
    <col min="13" max="13" width="14.00390625" style="2" hidden="1" customWidth="1"/>
    <col min="14" max="14" width="14.625" style="2" hidden="1" customWidth="1"/>
    <col min="15" max="15" width="13.375" style="2" hidden="1" customWidth="1"/>
    <col min="16" max="16" width="13.125" style="2" hidden="1" customWidth="1"/>
    <col min="17" max="17" width="13.25390625" style="2" customWidth="1"/>
    <col min="18" max="18" width="15.25390625" style="2" customWidth="1"/>
    <col min="19" max="19" width="15.375" style="2" customWidth="1"/>
    <col min="20" max="20" width="15.25390625" style="2" customWidth="1"/>
    <col min="21" max="21" width="13.75390625" style="2" customWidth="1"/>
    <col min="22" max="16384" width="9.125" style="2" customWidth="1"/>
  </cols>
  <sheetData>
    <row r="1" spans="1:8" s="18" customFormat="1" ht="24" customHeight="1" hidden="1">
      <c r="A1" s="39"/>
      <c r="B1" s="480" t="s">
        <v>318</v>
      </c>
      <c r="C1" s="480"/>
      <c r="D1" s="480"/>
      <c r="E1" s="480"/>
      <c r="F1" s="480"/>
      <c r="G1" s="480"/>
      <c r="H1" s="480"/>
    </row>
    <row r="2" spans="1:7" s="1" customFormat="1" ht="30" customHeight="1" hidden="1" thickBot="1">
      <c r="A2" s="40"/>
      <c r="B2" s="481"/>
      <c r="C2" s="481"/>
      <c r="D2" s="481"/>
      <c r="G2" s="41"/>
    </row>
    <row r="3" spans="1:32" s="42" customFormat="1" ht="24" customHeight="1" hidden="1" thickBot="1">
      <c r="A3" s="468"/>
      <c r="B3" s="471" t="s">
        <v>116</v>
      </c>
      <c r="C3" s="474" t="s">
        <v>75</v>
      </c>
      <c r="D3" s="477" t="s">
        <v>76</v>
      </c>
      <c r="E3" s="447" t="s">
        <v>454</v>
      </c>
      <c r="F3" s="448"/>
      <c r="G3" s="448"/>
      <c r="H3" s="449"/>
      <c r="I3" s="450" t="s">
        <v>453</v>
      </c>
      <c r="J3" s="451"/>
      <c r="K3" s="451"/>
      <c r="L3" s="451"/>
      <c r="M3" s="451"/>
      <c r="N3" s="451"/>
      <c r="O3" s="451"/>
      <c r="P3" s="452"/>
      <c r="Q3" s="453" t="s">
        <v>245</v>
      </c>
      <c r="R3" s="456" t="s">
        <v>244</v>
      </c>
      <c r="S3" s="457"/>
      <c r="T3" s="457"/>
      <c r="U3" s="443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</row>
    <row r="4" spans="1:32" s="42" customFormat="1" ht="28.5" customHeight="1" hidden="1" thickBot="1">
      <c r="A4" s="469"/>
      <c r="B4" s="472"/>
      <c r="C4" s="475"/>
      <c r="D4" s="478"/>
      <c r="E4" s="444" t="s">
        <v>119</v>
      </c>
      <c r="F4" s="445" t="s">
        <v>120</v>
      </c>
      <c r="G4" s="445"/>
      <c r="H4" s="446"/>
      <c r="I4" s="459" t="s">
        <v>423</v>
      </c>
      <c r="J4" s="459"/>
      <c r="K4" s="459"/>
      <c r="L4" s="460"/>
      <c r="M4" s="461" t="s">
        <v>424</v>
      </c>
      <c r="N4" s="462"/>
      <c r="O4" s="463"/>
      <c r="P4" s="464" t="s">
        <v>321</v>
      </c>
      <c r="Q4" s="454"/>
      <c r="R4" s="466" t="s">
        <v>119</v>
      </c>
      <c r="S4" s="445" t="s">
        <v>120</v>
      </c>
      <c r="T4" s="445"/>
      <c r="U4" s="446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</row>
    <row r="5" spans="1:32" s="42" customFormat="1" ht="129" customHeight="1" hidden="1" thickBot="1">
      <c r="A5" s="470"/>
      <c r="B5" s="473"/>
      <c r="C5" s="476"/>
      <c r="D5" s="479"/>
      <c r="E5" s="458"/>
      <c r="F5" s="238" t="s">
        <v>319</v>
      </c>
      <c r="G5" s="239" t="s">
        <v>320</v>
      </c>
      <c r="H5" s="245" t="s">
        <v>321</v>
      </c>
      <c r="I5" s="419" t="s">
        <v>451</v>
      </c>
      <c r="J5" s="246"/>
      <c r="K5" s="246"/>
      <c r="L5" s="291" t="s">
        <v>452</v>
      </c>
      <c r="M5" s="241" t="s">
        <v>422</v>
      </c>
      <c r="N5" s="242" t="s">
        <v>433</v>
      </c>
      <c r="O5" s="291" t="s">
        <v>443</v>
      </c>
      <c r="P5" s="482"/>
      <c r="Q5" s="455"/>
      <c r="R5" s="467"/>
      <c r="S5" s="238" t="s">
        <v>319</v>
      </c>
      <c r="T5" s="239" t="s">
        <v>320</v>
      </c>
      <c r="U5" s="240" t="s">
        <v>321</v>
      </c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</row>
    <row r="6" spans="1:21" s="10" customFormat="1" ht="21" customHeight="1" hidden="1">
      <c r="A6" s="25" t="s">
        <v>121</v>
      </c>
      <c r="B6" s="196" t="s">
        <v>122</v>
      </c>
      <c r="C6" s="26" t="s">
        <v>123</v>
      </c>
      <c r="D6" s="27" t="s">
        <v>124</v>
      </c>
      <c r="E6" s="213">
        <f>SUM(E7+E9+E13+E16+E18+E22+E24+E26+E28)</f>
        <v>241107.6</v>
      </c>
      <c r="F6" s="214">
        <f>SUM(F7+F9+F13+F16+F18+F22+F24+F26+F28)</f>
        <v>228402.5</v>
      </c>
      <c r="G6" s="214">
        <f>SUM(G7+G9+G13+G16+G18+G22+G24+G26+G28)</f>
        <v>12691.8</v>
      </c>
      <c r="H6" s="215">
        <f>SUM(H7+H9+H13+H16+H18+H22+H24+H26+H28)</f>
        <v>13.3</v>
      </c>
      <c r="I6" s="213">
        <f>SUM(I7+I9+I16+I18+I22+I24+I26+I28+I13)</f>
        <v>-689</v>
      </c>
      <c r="J6" s="214">
        <f aca="true" t="shared" si="0" ref="J6:P6">SUM(J7+J9+J13+J16+J18+J22+J24+J26+J28)</f>
        <v>0</v>
      </c>
      <c r="K6" s="214">
        <f t="shared" si="0"/>
        <v>0</v>
      </c>
      <c r="L6" s="215">
        <v>-5782.1</v>
      </c>
      <c r="M6" s="213">
        <f t="shared" si="0"/>
        <v>0</v>
      </c>
      <c r="N6" s="214">
        <f t="shared" si="0"/>
        <v>0</v>
      </c>
      <c r="O6" s="215">
        <f t="shared" si="0"/>
        <v>0</v>
      </c>
      <c r="P6" s="292">
        <f t="shared" si="0"/>
        <v>0</v>
      </c>
      <c r="Q6" s="251">
        <f>SUM(I6:P6)</f>
        <v>-6471.1</v>
      </c>
      <c r="R6" s="225">
        <f>SUM(S6:U6)</f>
        <v>234636.49999999997</v>
      </c>
      <c r="S6" s="179">
        <f aca="true" t="shared" si="1" ref="S6:S17">SUM(F6+I6+J6+K6+L6)</f>
        <v>221931.4</v>
      </c>
      <c r="T6" s="179">
        <f aca="true" t="shared" si="2" ref="T6:T17">SUM(G6+M6+N6+O6)</f>
        <v>12691.8</v>
      </c>
      <c r="U6" s="218">
        <f aca="true" t="shared" si="3" ref="U6:U42">SUM(H6+P6)</f>
        <v>13.3</v>
      </c>
    </row>
    <row r="7" spans="1:21" s="17" customFormat="1" ht="27.75" customHeight="1" hidden="1">
      <c r="A7" s="25" t="s">
        <v>98</v>
      </c>
      <c r="B7" s="345" t="s">
        <v>269</v>
      </c>
      <c r="C7" s="346" t="s">
        <v>123</v>
      </c>
      <c r="D7" s="347" t="s">
        <v>126</v>
      </c>
      <c r="E7" s="348">
        <f aca="true" t="shared" si="4" ref="E7:E48">SUM(F7:H7)</f>
        <v>2971</v>
      </c>
      <c r="F7" s="349">
        <f>SUM(F8)</f>
        <v>2971</v>
      </c>
      <c r="G7" s="349">
        <f>SUM(G8)</f>
        <v>0</v>
      </c>
      <c r="H7" s="350">
        <f>SUM(H8)</f>
        <v>0</v>
      </c>
      <c r="I7" s="349">
        <f aca="true" t="shared" si="5" ref="I7:P7">SUM(I8)</f>
        <v>0</v>
      </c>
      <c r="J7" s="349">
        <f t="shared" si="5"/>
        <v>0</v>
      </c>
      <c r="K7" s="349">
        <f t="shared" si="5"/>
        <v>0</v>
      </c>
      <c r="L7" s="351"/>
      <c r="M7" s="348">
        <f t="shared" si="5"/>
        <v>0</v>
      </c>
      <c r="N7" s="349">
        <f t="shared" si="5"/>
        <v>0</v>
      </c>
      <c r="O7" s="350">
        <f t="shared" si="5"/>
        <v>0</v>
      </c>
      <c r="P7" s="352">
        <f t="shared" si="5"/>
        <v>0</v>
      </c>
      <c r="Q7" s="335">
        <f aca="true" t="shared" si="6" ref="Q7:Q72">SUM(I7:P7)</f>
        <v>0</v>
      </c>
      <c r="R7" s="339">
        <f aca="true" t="shared" si="7" ref="R7:R72">SUM(S7:U7)</f>
        <v>2971</v>
      </c>
      <c r="S7" s="336">
        <f t="shared" si="1"/>
        <v>2971</v>
      </c>
      <c r="T7" s="336">
        <f t="shared" si="2"/>
        <v>0</v>
      </c>
      <c r="U7" s="337">
        <f t="shared" si="3"/>
        <v>0</v>
      </c>
    </row>
    <row r="8" spans="1:21" s="43" customFormat="1" ht="21" customHeight="1" hidden="1">
      <c r="A8" s="14"/>
      <c r="B8" s="197" t="s">
        <v>125</v>
      </c>
      <c r="C8" s="8" t="s">
        <v>123</v>
      </c>
      <c r="D8" s="165" t="s">
        <v>126</v>
      </c>
      <c r="E8" s="178">
        <f t="shared" si="4"/>
        <v>2971</v>
      </c>
      <c r="F8" s="192">
        <v>2971</v>
      </c>
      <c r="G8" s="192"/>
      <c r="H8" s="193"/>
      <c r="I8" s="296"/>
      <c r="J8" s="253"/>
      <c r="K8" s="253"/>
      <c r="L8" s="297"/>
      <c r="M8" s="342"/>
      <c r="N8" s="343"/>
      <c r="O8" s="344"/>
      <c r="P8" s="305"/>
      <c r="Q8" s="235">
        <f t="shared" si="6"/>
        <v>0</v>
      </c>
      <c r="R8" s="226">
        <f t="shared" si="7"/>
        <v>2971</v>
      </c>
      <c r="S8" s="183">
        <f t="shared" si="1"/>
        <v>2971</v>
      </c>
      <c r="T8" s="183">
        <f t="shared" si="2"/>
        <v>0</v>
      </c>
      <c r="U8" s="210">
        <f t="shared" si="3"/>
        <v>0</v>
      </c>
    </row>
    <row r="9" spans="1:21" s="43" customFormat="1" ht="36" customHeight="1" hidden="1">
      <c r="A9" s="14" t="s">
        <v>99</v>
      </c>
      <c r="B9" s="331" t="s">
        <v>270</v>
      </c>
      <c r="C9" s="332" t="s">
        <v>123</v>
      </c>
      <c r="D9" s="333" t="s">
        <v>128</v>
      </c>
      <c r="E9" s="334">
        <f>SUM(F9:H9)</f>
        <v>14023.9</v>
      </c>
      <c r="F9" s="190">
        <f>SUM(F10+F11+F12)</f>
        <v>14023.9</v>
      </c>
      <c r="G9" s="190">
        <f>SUM(G10+G11+G12)</f>
        <v>0</v>
      </c>
      <c r="H9" s="191">
        <f>SUM(H10+H11+H12)</f>
        <v>0</v>
      </c>
      <c r="I9" s="190">
        <f aca="true" t="shared" si="8" ref="I9:P9">SUM(I10+I11+I12)</f>
        <v>0</v>
      </c>
      <c r="J9" s="190">
        <f t="shared" si="8"/>
        <v>0</v>
      </c>
      <c r="K9" s="190">
        <f t="shared" si="8"/>
        <v>0</v>
      </c>
      <c r="L9" s="236">
        <v>-998.6</v>
      </c>
      <c r="M9" s="298">
        <f t="shared" si="8"/>
        <v>0</v>
      </c>
      <c r="N9" s="190">
        <f t="shared" si="8"/>
        <v>0</v>
      </c>
      <c r="O9" s="191">
        <f t="shared" si="8"/>
        <v>0</v>
      </c>
      <c r="P9" s="318">
        <f t="shared" si="8"/>
        <v>0</v>
      </c>
      <c r="Q9" s="338">
        <f t="shared" si="6"/>
        <v>-998.6</v>
      </c>
      <c r="R9" s="339">
        <f t="shared" si="7"/>
        <v>13025.3</v>
      </c>
      <c r="S9" s="340">
        <f t="shared" si="1"/>
        <v>13025.3</v>
      </c>
      <c r="T9" s="340">
        <f t="shared" si="2"/>
        <v>0</v>
      </c>
      <c r="U9" s="341">
        <f t="shared" si="3"/>
        <v>0</v>
      </c>
    </row>
    <row r="10" spans="1:21" s="43" customFormat="1" ht="23.25" customHeight="1" hidden="1">
      <c r="A10" s="7"/>
      <c r="B10" s="197" t="s">
        <v>127</v>
      </c>
      <c r="C10" s="8" t="s">
        <v>123</v>
      </c>
      <c r="D10" s="165" t="s">
        <v>128</v>
      </c>
      <c r="E10" s="178">
        <f t="shared" si="4"/>
        <v>2755</v>
      </c>
      <c r="F10" s="194">
        <v>2755</v>
      </c>
      <c r="G10" s="192"/>
      <c r="H10" s="193"/>
      <c r="I10" s="296"/>
      <c r="J10" s="253"/>
      <c r="K10" s="253"/>
      <c r="L10" s="297"/>
      <c r="M10" s="328"/>
      <c r="N10" s="329"/>
      <c r="O10" s="330"/>
      <c r="P10" s="305"/>
      <c r="Q10" s="235">
        <f t="shared" si="6"/>
        <v>0</v>
      </c>
      <c r="R10" s="226">
        <f t="shared" si="7"/>
        <v>2755</v>
      </c>
      <c r="S10" s="183">
        <f t="shared" si="1"/>
        <v>2755</v>
      </c>
      <c r="T10" s="183">
        <f t="shared" si="2"/>
        <v>0</v>
      </c>
      <c r="U10" s="210">
        <f t="shared" si="3"/>
        <v>0</v>
      </c>
    </row>
    <row r="11" spans="1:21" s="43" customFormat="1" ht="32.25" customHeight="1" hidden="1">
      <c r="A11" s="7"/>
      <c r="B11" s="197" t="s">
        <v>130</v>
      </c>
      <c r="C11" s="8" t="s">
        <v>123</v>
      </c>
      <c r="D11" s="165" t="s">
        <v>128</v>
      </c>
      <c r="E11" s="178">
        <f t="shared" si="4"/>
        <v>1378</v>
      </c>
      <c r="F11" s="194">
        <v>1378</v>
      </c>
      <c r="G11" s="192"/>
      <c r="H11" s="193"/>
      <c r="I11" s="296"/>
      <c r="J11" s="253"/>
      <c r="K11" s="253"/>
      <c r="L11" s="297"/>
      <c r="M11" s="296"/>
      <c r="N11" s="253"/>
      <c r="O11" s="297"/>
      <c r="P11" s="305"/>
      <c r="Q11" s="235">
        <f t="shared" si="6"/>
        <v>0</v>
      </c>
      <c r="R11" s="226">
        <f t="shared" si="7"/>
        <v>1378</v>
      </c>
      <c r="S11" s="183">
        <f t="shared" si="1"/>
        <v>1378</v>
      </c>
      <c r="T11" s="183">
        <f t="shared" si="2"/>
        <v>0</v>
      </c>
      <c r="U11" s="210">
        <f t="shared" si="3"/>
        <v>0</v>
      </c>
    </row>
    <row r="12" spans="1:21" s="43" customFormat="1" ht="21.75" customHeight="1" hidden="1">
      <c r="A12" s="7"/>
      <c r="B12" s="197" t="s">
        <v>131</v>
      </c>
      <c r="C12" s="8" t="s">
        <v>123</v>
      </c>
      <c r="D12" s="165" t="s">
        <v>128</v>
      </c>
      <c r="E12" s="178">
        <f t="shared" si="4"/>
        <v>9890.9</v>
      </c>
      <c r="F12" s="194">
        <v>9890.9</v>
      </c>
      <c r="G12" s="192"/>
      <c r="H12" s="193"/>
      <c r="I12" s="296"/>
      <c r="J12" s="190"/>
      <c r="K12" s="253"/>
      <c r="L12" s="193">
        <v>-998.6</v>
      </c>
      <c r="M12" s="387"/>
      <c r="N12" s="388"/>
      <c r="O12" s="389"/>
      <c r="P12" s="305"/>
      <c r="Q12" s="235">
        <f t="shared" si="6"/>
        <v>-998.6</v>
      </c>
      <c r="R12" s="226">
        <f>SUM(S12:U12)</f>
        <v>8892.3</v>
      </c>
      <c r="S12" s="183">
        <f>SUM(F12+I12+J12+K12+L12)</f>
        <v>8892.3</v>
      </c>
      <c r="T12" s="183">
        <f t="shared" si="2"/>
        <v>0</v>
      </c>
      <c r="U12" s="210">
        <f t="shared" si="3"/>
        <v>0</v>
      </c>
    </row>
    <row r="13" spans="1:21" s="43" customFormat="1" ht="22.5" customHeight="1" hidden="1">
      <c r="A13" s="14" t="s">
        <v>100</v>
      </c>
      <c r="B13" s="331" t="s">
        <v>101</v>
      </c>
      <c r="C13" s="332" t="s">
        <v>123</v>
      </c>
      <c r="D13" s="333" t="s">
        <v>133</v>
      </c>
      <c r="E13" s="334">
        <f t="shared" si="4"/>
        <v>142663.3</v>
      </c>
      <c r="F13" s="190">
        <f>SUM(F14+F15)</f>
        <v>142663.3</v>
      </c>
      <c r="G13" s="190">
        <f>SUM(G14+G15)</f>
        <v>0</v>
      </c>
      <c r="H13" s="191">
        <f>SUM(H14+H15)</f>
        <v>0</v>
      </c>
      <c r="I13" s="190">
        <f aca="true" t="shared" si="9" ref="I13:P13">SUM(I14+I15)</f>
        <v>0</v>
      </c>
      <c r="J13" s="190">
        <f t="shared" si="9"/>
        <v>0</v>
      </c>
      <c r="K13" s="190">
        <f t="shared" si="9"/>
        <v>0</v>
      </c>
      <c r="L13" s="236">
        <v>-3422.2</v>
      </c>
      <c r="M13" s="298">
        <f t="shared" si="9"/>
        <v>0</v>
      </c>
      <c r="N13" s="190">
        <f t="shared" si="9"/>
        <v>0</v>
      </c>
      <c r="O13" s="191">
        <f t="shared" si="9"/>
        <v>0</v>
      </c>
      <c r="P13" s="318">
        <f t="shared" si="9"/>
        <v>0</v>
      </c>
      <c r="Q13" s="338">
        <f t="shared" si="6"/>
        <v>-3422.2</v>
      </c>
      <c r="R13" s="339">
        <f t="shared" si="7"/>
        <v>139241.09999999998</v>
      </c>
      <c r="S13" s="340">
        <f>SUM(S14)</f>
        <v>139241.09999999998</v>
      </c>
      <c r="T13" s="340">
        <f t="shared" si="2"/>
        <v>0</v>
      </c>
      <c r="U13" s="341">
        <f t="shared" si="3"/>
        <v>0</v>
      </c>
    </row>
    <row r="14" spans="1:21" s="17" customFormat="1" ht="21.75" customHeight="1" hidden="1">
      <c r="A14" s="7"/>
      <c r="B14" s="197" t="s">
        <v>132</v>
      </c>
      <c r="C14" s="8" t="s">
        <v>123</v>
      </c>
      <c r="D14" s="165" t="s">
        <v>133</v>
      </c>
      <c r="E14" s="178">
        <f t="shared" si="4"/>
        <v>142663.3</v>
      </c>
      <c r="F14" s="181">
        <v>142663.3</v>
      </c>
      <c r="G14" s="181"/>
      <c r="H14" s="182"/>
      <c r="I14" s="299"/>
      <c r="J14" s="218"/>
      <c r="K14" s="218"/>
      <c r="L14" s="193">
        <v>-3422.2</v>
      </c>
      <c r="M14" s="294"/>
      <c r="N14" s="218"/>
      <c r="O14" s="295"/>
      <c r="P14" s="304"/>
      <c r="Q14" s="235">
        <f t="shared" si="6"/>
        <v>-3422.2</v>
      </c>
      <c r="R14" s="226">
        <f t="shared" si="7"/>
        <v>139241.09999999998</v>
      </c>
      <c r="S14" s="183">
        <f t="shared" si="1"/>
        <v>139241.09999999998</v>
      </c>
      <c r="T14" s="183">
        <f t="shared" si="2"/>
        <v>0</v>
      </c>
      <c r="U14" s="210">
        <f t="shared" si="3"/>
        <v>0</v>
      </c>
    </row>
    <row r="15" spans="1:21" s="17" customFormat="1" ht="18" customHeight="1" hidden="1">
      <c r="A15" s="7"/>
      <c r="B15" s="197" t="s">
        <v>134</v>
      </c>
      <c r="C15" s="8" t="s">
        <v>123</v>
      </c>
      <c r="D15" s="165" t="s">
        <v>133</v>
      </c>
      <c r="E15" s="178">
        <f t="shared" si="4"/>
        <v>0</v>
      </c>
      <c r="F15" s="192"/>
      <c r="G15" s="181"/>
      <c r="H15" s="182"/>
      <c r="I15" s="294"/>
      <c r="J15" s="218"/>
      <c r="K15" s="218"/>
      <c r="L15" s="252"/>
      <c r="M15" s="294"/>
      <c r="N15" s="218"/>
      <c r="O15" s="295"/>
      <c r="P15" s="304"/>
      <c r="Q15" s="235">
        <f t="shared" si="6"/>
        <v>0</v>
      </c>
      <c r="R15" s="226">
        <f t="shared" si="7"/>
        <v>0</v>
      </c>
      <c r="S15" s="183">
        <f t="shared" si="1"/>
        <v>0</v>
      </c>
      <c r="T15" s="183">
        <f t="shared" si="2"/>
        <v>0</v>
      </c>
      <c r="U15" s="210">
        <f t="shared" si="3"/>
        <v>0</v>
      </c>
    </row>
    <row r="16" spans="1:21" s="17" customFormat="1" ht="21" customHeight="1" hidden="1">
      <c r="A16" s="14" t="s">
        <v>102</v>
      </c>
      <c r="B16" s="198" t="s">
        <v>328</v>
      </c>
      <c r="C16" s="15" t="s">
        <v>123</v>
      </c>
      <c r="D16" s="23" t="s">
        <v>135</v>
      </c>
      <c r="E16" s="178">
        <f t="shared" si="4"/>
        <v>0</v>
      </c>
      <c r="F16" s="185">
        <f>SUM(F17)</f>
        <v>0</v>
      </c>
      <c r="G16" s="185">
        <f>SUM(G17)</f>
        <v>0</v>
      </c>
      <c r="H16" s="186">
        <f>SUM(H17)</f>
        <v>0</v>
      </c>
      <c r="I16" s="294"/>
      <c r="J16" s="218"/>
      <c r="K16" s="218"/>
      <c r="L16" s="252"/>
      <c r="M16" s="294"/>
      <c r="N16" s="218"/>
      <c r="O16" s="295"/>
      <c r="P16" s="304"/>
      <c r="Q16" s="235">
        <f t="shared" si="6"/>
        <v>0</v>
      </c>
      <c r="R16" s="225">
        <f t="shared" si="7"/>
        <v>0</v>
      </c>
      <c r="S16" s="179">
        <f t="shared" si="1"/>
        <v>0</v>
      </c>
      <c r="T16" s="179">
        <f t="shared" si="2"/>
        <v>0</v>
      </c>
      <c r="U16" s="218">
        <f t="shared" si="3"/>
        <v>0</v>
      </c>
    </row>
    <row r="17" spans="1:21" s="17" customFormat="1" ht="53.25" customHeight="1" hidden="1">
      <c r="A17" s="7"/>
      <c r="B17" s="197" t="s">
        <v>58</v>
      </c>
      <c r="C17" s="8" t="s">
        <v>123</v>
      </c>
      <c r="D17" s="165" t="s">
        <v>135</v>
      </c>
      <c r="E17" s="178">
        <f t="shared" si="4"/>
        <v>0</v>
      </c>
      <c r="F17" s="192"/>
      <c r="G17" s="181"/>
      <c r="H17" s="182"/>
      <c r="I17" s="294"/>
      <c r="J17" s="218"/>
      <c r="K17" s="218"/>
      <c r="L17" s="252">
        <v>-1060.3</v>
      </c>
      <c r="M17" s="392"/>
      <c r="N17" s="393"/>
      <c r="O17" s="394"/>
      <c r="P17" s="304"/>
      <c r="Q17" s="235">
        <f t="shared" si="6"/>
        <v>-1060.3</v>
      </c>
      <c r="R17" s="226">
        <f t="shared" si="7"/>
        <v>-1060.3</v>
      </c>
      <c r="S17" s="183">
        <f t="shared" si="1"/>
        <v>-1060.3</v>
      </c>
      <c r="T17" s="183">
        <f t="shared" si="2"/>
        <v>0</v>
      </c>
      <c r="U17" s="210">
        <f t="shared" si="3"/>
        <v>0</v>
      </c>
    </row>
    <row r="18" spans="1:56" s="17" customFormat="1" ht="28.5" customHeight="1" hidden="1">
      <c r="A18" s="14" t="s">
        <v>103</v>
      </c>
      <c r="B18" s="331" t="s">
        <v>104</v>
      </c>
      <c r="C18" s="332" t="s">
        <v>123</v>
      </c>
      <c r="D18" s="333" t="s">
        <v>137</v>
      </c>
      <c r="E18" s="334">
        <f t="shared" si="4"/>
        <v>33654.3</v>
      </c>
      <c r="F18" s="349">
        <f>SUM(F19+F20+F21)</f>
        <v>33654.3</v>
      </c>
      <c r="G18" s="349">
        <f>SUM(G19+G20+G21)</f>
        <v>0</v>
      </c>
      <c r="H18" s="350">
        <f>SUM(H19+H20+H21)</f>
        <v>0</v>
      </c>
      <c r="I18" s="349">
        <f aca="true" t="shared" si="10" ref="I18:P18">SUM(I19+I20+I21)</f>
        <v>0</v>
      </c>
      <c r="J18" s="349">
        <f t="shared" si="10"/>
        <v>0</v>
      </c>
      <c r="K18" s="349">
        <f t="shared" si="10"/>
        <v>0</v>
      </c>
      <c r="L18" s="349">
        <f t="shared" si="10"/>
        <v>-1060.3</v>
      </c>
      <c r="M18" s="348">
        <f t="shared" si="10"/>
        <v>0</v>
      </c>
      <c r="N18" s="349">
        <f t="shared" si="10"/>
        <v>0</v>
      </c>
      <c r="O18" s="350">
        <f t="shared" si="10"/>
        <v>0</v>
      </c>
      <c r="P18" s="352">
        <f t="shared" si="10"/>
        <v>0</v>
      </c>
      <c r="Q18" s="335">
        <f t="shared" si="6"/>
        <v>-1060.3</v>
      </c>
      <c r="R18" s="339">
        <f t="shared" si="7"/>
        <v>32594.000000000004</v>
      </c>
      <c r="S18" s="340">
        <f aca="true" t="shared" si="11" ref="S18:S48">SUM(F18+I18+J18+K18+L18)</f>
        <v>32594.000000000004</v>
      </c>
      <c r="T18" s="340">
        <f>SUM(G18+M18+N18+O18)</f>
        <v>0</v>
      </c>
      <c r="U18" s="341">
        <f t="shared" si="3"/>
        <v>0</v>
      </c>
      <c r="V18" s="353"/>
      <c r="W18" s="353"/>
      <c r="X18" s="353"/>
      <c r="Y18" s="353"/>
      <c r="Z18" s="353"/>
      <c r="AA18" s="353"/>
      <c r="AB18" s="353"/>
      <c r="AC18" s="353"/>
      <c r="AD18" s="353"/>
      <c r="AE18" s="353"/>
      <c r="AF18" s="353"/>
      <c r="AG18" s="353"/>
      <c r="AH18" s="353"/>
      <c r="AI18" s="353"/>
      <c r="AJ18" s="353"/>
      <c r="AK18" s="353"/>
      <c r="AL18" s="353"/>
      <c r="AM18" s="353"/>
      <c r="AN18" s="353"/>
      <c r="AO18" s="353"/>
      <c r="AP18" s="353"/>
      <c r="AQ18" s="353"/>
      <c r="AR18" s="353"/>
      <c r="AS18" s="353"/>
      <c r="AT18" s="353"/>
      <c r="AU18" s="353"/>
      <c r="AV18" s="353"/>
      <c r="AW18" s="353"/>
      <c r="AX18" s="353"/>
      <c r="AY18" s="353"/>
      <c r="AZ18" s="353"/>
      <c r="BA18" s="353"/>
      <c r="BB18" s="353"/>
      <c r="BC18" s="353"/>
      <c r="BD18" s="353"/>
    </row>
    <row r="19" spans="1:21" s="10" customFormat="1" ht="19.5" customHeight="1" hidden="1">
      <c r="A19" s="7"/>
      <c r="B19" s="197" t="s">
        <v>136</v>
      </c>
      <c r="C19" s="8" t="s">
        <v>123</v>
      </c>
      <c r="D19" s="165" t="s">
        <v>137</v>
      </c>
      <c r="E19" s="178">
        <f t="shared" si="4"/>
        <v>26793</v>
      </c>
      <c r="F19" s="181">
        <v>26793</v>
      </c>
      <c r="G19" s="181"/>
      <c r="H19" s="182"/>
      <c r="I19" s="299"/>
      <c r="J19" s="210"/>
      <c r="K19" s="210"/>
      <c r="L19" s="193">
        <v>-995.2</v>
      </c>
      <c r="M19" s="390"/>
      <c r="N19" s="183"/>
      <c r="O19" s="391"/>
      <c r="P19" s="306"/>
      <c r="Q19" s="235">
        <f t="shared" si="6"/>
        <v>-995.2</v>
      </c>
      <c r="R19" s="226">
        <f t="shared" si="7"/>
        <v>25797.8</v>
      </c>
      <c r="S19" s="183">
        <f t="shared" si="11"/>
        <v>25797.8</v>
      </c>
      <c r="T19" s="183">
        <f aca="true" t="shared" si="12" ref="T19:T37">SUM(G19+M19+N19+O19)</f>
        <v>0</v>
      </c>
      <c r="U19" s="210">
        <f t="shared" si="3"/>
        <v>0</v>
      </c>
    </row>
    <row r="20" spans="1:21" s="10" customFormat="1" ht="19.5" customHeight="1" hidden="1">
      <c r="A20" s="7"/>
      <c r="B20" s="197" t="s">
        <v>138</v>
      </c>
      <c r="C20" s="8" t="s">
        <v>123</v>
      </c>
      <c r="D20" s="165" t="s">
        <v>137</v>
      </c>
      <c r="E20" s="178">
        <f t="shared" si="4"/>
        <v>4252.3</v>
      </c>
      <c r="F20" s="181">
        <v>4252.3</v>
      </c>
      <c r="G20" s="181"/>
      <c r="H20" s="182"/>
      <c r="I20" s="299"/>
      <c r="J20" s="210"/>
      <c r="K20" s="210"/>
      <c r="L20" s="193">
        <v>-65.1</v>
      </c>
      <c r="M20" s="299"/>
      <c r="N20" s="210"/>
      <c r="O20" s="300"/>
      <c r="P20" s="306"/>
      <c r="Q20" s="235">
        <f t="shared" si="6"/>
        <v>-65.1</v>
      </c>
      <c r="R20" s="226">
        <f t="shared" si="7"/>
        <v>4187.2</v>
      </c>
      <c r="S20" s="183">
        <f t="shared" si="11"/>
        <v>4187.2</v>
      </c>
      <c r="T20" s="183">
        <f t="shared" si="12"/>
        <v>0</v>
      </c>
      <c r="U20" s="210">
        <f t="shared" si="3"/>
        <v>0</v>
      </c>
    </row>
    <row r="21" spans="1:21" s="10" customFormat="1" ht="20.25" customHeight="1" hidden="1">
      <c r="A21" s="7"/>
      <c r="B21" s="197" t="s">
        <v>139</v>
      </c>
      <c r="C21" s="8" t="s">
        <v>123</v>
      </c>
      <c r="D21" s="165" t="s">
        <v>137</v>
      </c>
      <c r="E21" s="178">
        <f t="shared" si="4"/>
        <v>2609</v>
      </c>
      <c r="F21" s="181">
        <v>2609</v>
      </c>
      <c r="G21" s="181"/>
      <c r="H21" s="182"/>
      <c r="I21" s="299"/>
      <c r="J21" s="210"/>
      <c r="K21" s="210"/>
      <c r="L21" s="234"/>
      <c r="M21" s="299"/>
      <c r="N21" s="210"/>
      <c r="O21" s="300"/>
      <c r="P21" s="306"/>
      <c r="Q21" s="235">
        <f t="shared" si="6"/>
        <v>0</v>
      </c>
      <c r="R21" s="226">
        <f t="shared" si="7"/>
        <v>2609</v>
      </c>
      <c r="S21" s="183">
        <f t="shared" si="11"/>
        <v>2609</v>
      </c>
      <c r="T21" s="183">
        <f t="shared" si="12"/>
        <v>0</v>
      </c>
      <c r="U21" s="210">
        <f t="shared" si="3"/>
        <v>0</v>
      </c>
    </row>
    <row r="22" spans="1:21" s="17" customFormat="1" ht="23.25" customHeight="1" hidden="1">
      <c r="A22" s="14" t="s">
        <v>105</v>
      </c>
      <c r="B22" s="331" t="s">
        <v>11</v>
      </c>
      <c r="C22" s="332" t="s">
        <v>123</v>
      </c>
      <c r="D22" s="333" t="s">
        <v>164</v>
      </c>
      <c r="E22" s="348">
        <f>SUM(E23)</f>
        <v>4356</v>
      </c>
      <c r="F22" s="349">
        <f>SUM(F23)</f>
        <v>4356</v>
      </c>
      <c r="G22" s="349">
        <f>SUM(G23)</f>
        <v>0</v>
      </c>
      <c r="H22" s="350">
        <f>SUM(H23)</f>
        <v>0</v>
      </c>
      <c r="I22" s="349">
        <f aca="true" t="shared" si="13" ref="I22:P22">SUM(I23)</f>
        <v>0</v>
      </c>
      <c r="J22" s="349">
        <f t="shared" si="13"/>
        <v>0</v>
      </c>
      <c r="K22" s="349">
        <f t="shared" si="13"/>
        <v>0</v>
      </c>
      <c r="L22" s="351"/>
      <c r="M22" s="348">
        <f t="shared" si="13"/>
        <v>0</v>
      </c>
      <c r="N22" s="349">
        <f t="shared" si="13"/>
        <v>0</v>
      </c>
      <c r="O22" s="350">
        <f t="shared" si="13"/>
        <v>0</v>
      </c>
      <c r="P22" s="352">
        <f t="shared" si="13"/>
        <v>0</v>
      </c>
      <c r="Q22" s="338">
        <f t="shared" si="6"/>
        <v>0</v>
      </c>
      <c r="R22" s="339">
        <f t="shared" si="7"/>
        <v>4356</v>
      </c>
      <c r="S22" s="340">
        <f t="shared" si="11"/>
        <v>4356</v>
      </c>
      <c r="T22" s="340">
        <f>SUM(G22+J22+K22+L22+M22)</f>
        <v>0</v>
      </c>
      <c r="U22" s="341">
        <f t="shared" si="3"/>
        <v>0</v>
      </c>
    </row>
    <row r="23" spans="1:21" s="10" customFormat="1" ht="19.5" customHeight="1" hidden="1">
      <c r="A23" s="7"/>
      <c r="B23" s="197" t="s">
        <v>442</v>
      </c>
      <c r="C23" s="8" t="s">
        <v>123</v>
      </c>
      <c r="D23" s="165" t="s">
        <v>164</v>
      </c>
      <c r="E23" s="206">
        <f t="shared" si="4"/>
        <v>4356</v>
      </c>
      <c r="F23" s="181">
        <v>4356</v>
      </c>
      <c r="G23" s="181"/>
      <c r="H23" s="182"/>
      <c r="I23" s="299"/>
      <c r="J23" s="210"/>
      <c r="K23" s="210"/>
      <c r="L23" s="234"/>
      <c r="M23" s="299"/>
      <c r="N23" s="210"/>
      <c r="O23" s="300"/>
      <c r="P23" s="306"/>
      <c r="Q23" s="235">
        <f t="shared" si="6"/>
        <v>0</v>
      </c>
      <c r="R23" s="226">
        <f t="shared" si="7"/>
        <v>4356</v>
      </c>
      <c r="S23" s="183">
        <f t="shared" si="11"/>
        <v>4356</v>
      </c>
      <c r="T23" s="183">
        <f t="shared" si="12"/>
        <v>0</v>
      </c>
      <c r="U23" s="210">
        <f t="shared" si="3"/>
        <v>0</v>
      </c>
    </row>
    <row r="24" spans="1:21" s="17" customFormat="1" ht="24.75" customHeight="1" hidden="1">
      <c r="A24" s="14" t="s">
        <v>105</v>
      </c>
      <c r="B24" s="331" t="s">
        <v>272</v>
      </c>
      <c r="C24" s="332" t="s">
        <v>123</v>
      </c>
      <c r="D24" s="333" t="s">
        <v>141</v>
      </c>
      <c r="E24" s="334">
        <f t="shared" si="4"/>
        <v>1630</v>
      </c>
      <c r="F24" s="349">
        <f>SUM(F25)</f>
        <v>1630</v>
      </c>
      <c r="G24" s="349">
        <f>SUM(G25)</f>
        <v>0</v>
      </c>
      <c r="H24" s="350">
        <f>SUM(H25)</f>
        <v>0</v>
      </c>
      <c r="I24" s="349">
        <f aca="true" t="shared" si="14" ref="I24:P24">SUM(I25)</f>
        <v>0</v>
      </c>
      <c r="J24" s="349">
        <f t="shared" si="14"/>
        <v>0</v>
      </c>
      <c r="K24" s="349">
        <f t="shared" si="14"/>
        <v>0</v>
      </c>
      <c r="L24" s="351"/>
      <c r="M24" s="348">
        <f t="shared" si="14"/>
        <v>0</v>
      </c>
      <c r="N24" s="349">
        <f t="shared" si="14"/>
        <v>0</v>
      </c>
      <c r="O24" s="350">
        <f t="shared" si="14"/>
        <v>0</v>
      </c>
      <c r="P24" s="352">
        <f t="shared" si="14"/>
        <v>0</v>
      </c>
      <c r="Q24" s="335">
        <f t="shared" si="6"/>
        <v>0</v>
      </c>
      <c r="R24" s="339">
        <f t="shared" si="7"/>
        <v>1630</v>
      </c>
      <c r="S24" s="340">
        <f t="shared" si="11"/>
        <v>1630</v>
      </c>
      <c r="T24" s="340">
        <f>SUM(G24+J24+K24+L24+M24)</f>
        <v>0</v>
      </c>
      <c r="U24" s="341">
        <f t="shared" si="3"/>
        <v>0</v>
      </c>
    </row>
    <row r="25" spans="1:21" s="10" customFormat="1" ht="23.25" customHeight="1" hidden="1">
      <c r="A25" s="7"/>
      <c r="B25" s="197" t="s">
        <v>140</v>
      </c>
      <c r="C25" s="8" t="s">
        <v>123</v>
      </c>
      <c r="D25" s="165" t="s">
        <v>141</v>
      </c>
      <c r="E25" s="178">
        <f t="shared" si="4"/>
        <v>1630</v>
      </c>
      <c r="F25" s="181">
        <v>1630</v>
      </c>
      <c r="G25" s="181"/>
      <c r="H25" s="182"/>
      <c r="I25" s="299"/>
      <c r="J25" s="210"/>
      <c r="K25" s="210"/>
      <c r="L25" s="234"/>
      <c r="M25" s="299"/>
      <c r="N25" s="210"/>
      <c r="O25" s="300"/>
      <c r="P25" s="306"/>
      <c r="Q25" s="235">
        <f t="shared" si="6"/>
        <v>0</v>
      </c>
      <c r="R25" s="226">
        <f t="shared" si="7"/>
        <v>1630</v>
      </c>
      <c r="S25" s="183">
        <f t="shared" si="11"/>
        <v>1630</v>
      </c>
      <c r="T25" s="183">
        <f>SUM(G25+M25+N25+O25)</f>
        <v>0</v>
      </c>
      <c r="U25" s="210">
        <f t="shared" si="3"/>
        <v>0</v>
      </c>
    </row>
    <row r="26" spans="1:21" s="17" customFormat="1" ht="22.5" customHeight="1" hidden="1">
      <c r="A26" s="14" t="s">
        <v>106</v>
      </c>
      <c r="B26" s="331" t="s">
        <v>273</v>
      </c>
      <c r="C26" s="332" t="s">
        <v>123</v>
      </c>
      <c r="D26" s="333" t="s">
        <v>143</v>
      </c>
      <c r="E26" s="334">
        <f t="shared" si="4"/>
        <v>3000</v>
      </c>
      <c r="F26" s="349">
        <f>SUM(F27)</f>
        <v>3000</v>
      </c>
      <c r="G26" s="349">
        <f>SUM(G27)</f>
        <v>0</v>
      </c>
      <c r="H26" s="350">
        <f>SUM(H27)</f>
        <v>0</v>
      </c>
      <c r="I26" s="349">
        <f aca="true" t="shared" si="15" ref="I26:P26">SUM(I27)</f>
        <v>-689</v>
      </c>
      <c r="J26" s="349">
        <f t="shared" si="15"/>
        <v>0</v>
      </c>
      <c r="K26" s="349">
        <f t="shared" si="15"/>
        <v>0</v>
      </c>
      <c r="L26" s="351"/>
      <c r="M26" s="348">
        <f t="shared" si="15"/>
        <v>0</v>
      </c>
      <c r="N26" s="349">
        <f t="shared" si="15"/>
        <v>0</v>
      </c>
      <c r="O26" s="350">
        <f t="shared" si="15"/>
        <v>0</v>
      </c>
      <c r="P26" s="352">
        <f t="shared" si="15"/>
        <v>0</v>
      </c>
      <c r="Q26" s="335">
        <f t="shared" si="6"/>
        <v>-689</v>
      </c>
      <c r="R26" s="339">
        <f t="shared" si="7"/>
        <v>2311</v>
      </c>
      <c r="S26" s="340">
        <f t="shared" si="11"/>
        <v>2311</v>
      </c>
      <c r="T26" s="340">
        <f>SUM(G26+J26+K26+L26+M26)</f>
        <v>0</v>
      </c>
      <c r="U26" s="341">
        <f t="shared" si="3"/>
        <v>0</v>
      </c>
    </row>
    <row r="27" spans="1:21" s="10" customFormat="1" ht="21" customHeight="1" hidden="1">
      <c r="A27" s="7"/>
      <c r="B27" s="197" t="s">
        <v>142</v>
      </c>
      <c r="C27" s="8" t="s">
        <v>123</v>
      </c>
      <c r="D27" s="165" t="s">
        <v>143</v>
      </c>
      <c r="E27" s="178">
        <f t="shared" si="4"/>
        <v>3000</v>
      </c>
      <c r="F27" s="181">
        <v>3000</v>
      </c>
      <c r="G27" s="181"/>
      <c r="H27" s="182"/>
      <c r="I27" s="299">
        <v>-689</v>
      </c>
      <c r="J27" s="210"/>
      <c r="K27" s="210"/>
      <c r="L27" s="234"/>
      <c r="M27" s="299"/>
      <c r="N27" s="210"/>
      <c r="O27" s="300"/>
      <c r="P27" s="306"/>
      <c r="Q27" s="235">
        <f t="shared" si="6"/>
        <v>-689</v>
      </c>
      <c r="R27" s="226">
        <f t="shared" si="7"/>
        <v>2311</v>
      </c>
      <c r="S27" s="183">
        <f t="shared" si="11"/>
        <v>2311</v>
      </c>
      <c r="T27" s="183">
        <f t="shared" si="12"/>
        <v>0</v>
      </c>
      <c r="U27" s="210">
        <f t="shared" si="3"/>
        <v>0</v>
      </c>
    </row>
    <row r="28" spans="1:21" s="17" customFormat="1" ht="21" customHeight="1" hidden="1">
      <c r="A28" s="14" t="s">
        <v>107</v>
      </c>
      <c r="B28" s="331" t="s">
        <v>332</v>
      </c>
      <c r="C28" s="332" t="s">
        <v>123</v>
      </c>
      <c r="D28" s="333" t="s">
        <v>144</v>
      </c>
      <c r="E28" s="348">
        <f>SUM(E29+E30+E33+E34+E35+E36+E38+E39+E37+E32)</f>
        <v>38809.1</v>
      </c>
      <c r="F28" s="349">
        <f>SUM(F29+F30+F33+F34+F35+F36+F38+F39+F37+F32)</f>
        <v>26104</v>
      </c>
      <c r="G28" s="349">
        <f>SUM(G29+G30+G33+G34+G35+G36+G38+G39+G37+G32)</f>
        <v>12691.8</v>
      </c>
      <c r="H28" s="350">
        <f>SUM(H29+H30+H33+H34+H35+H36+H38+H39+H37+H32)</f>
        <v>13.3</v>
      </c>
      <c r="I28" s="348">
        <f aca="true" t="shared" si="16" ref="I28:P28">SUM(I29+I30+I33+I34+I35+I36+I38+I39+I37+I32)</f>
        <v>0</v>
      </c>
      <c r="J28" s="349">
        <f t="shared" si="16"/>
        <v>0</v>
      </c>
      <c r="K28" s="349">
        <f t="shared" si="16"/>
        <v>0</v>
      </c>
      <c r="L28" s="350">
        <v>-301</v>
      </c>
      <c r="M28" s="334">
        <f t="shared" si="16"/>
        <v>0</v>
      </c>
      <c r="N28" s="358">
        <f t="shared" si="16"/>
        <v>0</v>
      </c>
      <c r="O28" s="380">
        <f t="shared" si="16"/>
        <v>0</v>
      </c>
      <c r="P28" s="352">
        <f t="shared" si="16"/>
        <v>0</v>
      </c>
      <c r="Q28" s="335">
        <f t="shared" si="6"/>
        <v>-301</v>
      </c>
      <c r="R28" s="339">
        <f t="shared" si="7"/>
        <v>38508.100000000006</v>
      </c>
      <c r="S28" s="340">
        <f t="shared" si="11"/>
        <v>25803</v>
      </c>
      <c r="T28" s="340">
        <f>SUM(G28+M28+N28+O28)</f>
        <v>12691.8</v>
      </c>
      <c r="U28" s="341">
        <f t="shared" si="3"/>
        <v>13.3</v>
      </c>
    </row>
    <row r="29" spans="1:21" s="10" customFormat="1" ht="18.75" customHeight="1" hidden="1">
      <c r="A29" s="7"/>
      <c r="B29" s="197" t="s">
        <v>183</v>
      </c>
      <c r="C29" s="8" t="s">
        <v>123</v>
      </c>
      <c r="D29" s="165" t="s">
        <v>144</v>
      </c>
      <c r="E29" s="178">
        <f t="shared" si="4"/>
        <v>23592.3</v>
      </c>
      <c r="F29" s="181">
        <v>23579</v>
      </c>
      <c r="G29" s="181"/>
      <c r="H29" s="182">
        <v>13.3</v>
      </c>
      <c r="I29" s="299"/>
      <c r="J29" s="210"/>
      <c r="K29" s="210"/>
      <c r="L29" s="234">
        <v>-301</v>
      </c>
      <c r="M29" s="299"/>
      <c r="N29" s="210"/>
      <c r="O29" s="300"/>
      <c r="P29" s="306"/>
      <c r="Q29" s="235">
        <f t="shared" si="6"/>
        <v>-301</v>
      </c>
      <c r="R29" s="226">
        <f t="shared" si="7"/>
        <v>23291.3</v>
      </c>
      <c r="S29" s="183">
        <f t="shared" si="11"/>
        <v>23278</v>
      </c>
      <c r="T29" s="183">
        <f t="shared" si="12"/>
        <v>0</v>
      </c>
      <c r="U29" s="210">
        <f t="shared" si="3"/>
        <v>13.3</v>
      </c>
    </row>
    <row r="30" spans="1:21" s="10" customFormat="1" ht="32.25" customHeight="1" hidden="1">
      <c r="A30" s="7"/>
      <c r="B30" s="197" t="s">
        <v>185</v>
      </c>
      <c r="C30" s="8" t="s">
        <v>123</v>
      </c>
      <c r="D30" s="165" t="s">
        <v>144</v>
      </c>
      <c r="E30" s="178">
        <f t="shared" si="4"/>
        <v>2525</v>
      </c>
      <c r="F30" s="181">
        <v>2525</v>
      </c>
      <c r="G30" s="181"/>
      <c r="H30" s="182"/>
      <c r="I30" s="299"/>
      <c r="J30" s="210"/>
      <c r="K30" s="210"/>
      <c r="L30" s="300"/>
      <c r="M30" s="299"/>
      <c r="N30" s="210"/>
      <c r="O30" s="300"/>
      <c r="P30" s="306"/>
      <c r="Q30" s="235">
        <f t="shared" si="6"/>
        <v>0</v>
      </c>
      <c r="R30" s="226">
        <f t="shared" si="7"/>
        <v>2525</v>
      </c>
      <c r="S30" s="183">
        <f t="shared" si="11"/>
        <v>2525</v>
      </c>
      <c r="T30" s="183">
        <f t="shared" si="12"/>
        <v>0</v>
      </c>
      <c r="U30" s="210">
        <f t="shared" si="3"/>
        <v>0</v>
      </c>
    </row>
    <row r="31" spans="1:21" s="10" customFormat="1" ht="18" customHeight="1" hidden="1">
      <c r="A31" s="7"/>
      <c r="B31" s="197" t="s">
        <v>356</v>
      </c>
      <c r="C31" s="8" t="s">
        <v>123</v>
      </c>
      <c r="D31" s="165" t="s">
        <v>144</v>
      </c>
      <c r="E31" s="178"/>
      <c r="F31" s="181"/>
      <c r="G31" s="181"/>
      <c r="H31" s="182"/>
      <c r="I31" s="299"/>
      <c r="J31" s="210"/>
      <c r="K31" s="210"/>
      <c r="L31" s="300"/>
      <c r="M31" s="299"/>
      <c r="N31" s="210"/>
      <c r="O31" s="300"/>
      <c r="P31" s="306"/>
      <c r="Q31" s="235">
        <f t="shared" si="6"/>
        <v>0</v>
      </c>
      <c r="R31" s="226">
        <f t="shared" si="7"/>
        <v>0</v>
      </c>
      <c r="S31" s="183">
        <f t="shared" si="11"/>
        <v>0</v>
      </c>
      <c r="T31" s="183">
        <f t="shared" si="12"/>
        <v>0</v>
      </c>
      <c r="U31" s="210">
        <f t="shared" si="3"/>
        <v>0</v>
      </c>
    </row>
    <row r="32" spans="1:21" s="10" customFormat="1" ht="22.5" customHeight="1" hidden="1">
      <c r="A32" s="7"/>
      <c r="B32" s="197" t="s">
        <v>184</v>
      </c>
      <c r="C32" s="8" t="s">
        <v>123</v>
      </c>
      <c r="D32" s="165" t="s">
        <v>144</v>
      </c>
      <c r="E32" s="178">
        <f t="shared" si="4"/>
        <v>10.6</v>
      </c>
      <c r="F32" s="181"/>
      <c r="G32" s="181">
        <v>10.6</v>
      </c>
      <c r="H32" s="182"/>
      <c r="I32" s="299"/>
      <c r="J32" s="210"/>
      <c r="K32" s="210"/>
      <c r="L32" s="300"/>
      <c r="M32" s="299"/>
      <c r="N32" s="210"/>
      <c r="O32" s="300"/>
      <c r="P32" s="306"/>
      <c r="Q32" s="235">
        <f t="shared" si="6"/>
        <v>0</v>
      </c>
      <c r="R32" s="226">
        <f t="shared" si="7"/>
        <v>10.6</v>
      </c>
      <c r="S32" s="183">
        <f t="shared" si="11"/>
        <v>0</v>
      </c>
      <c r="T32" s="183">
        <f>SUM(G32+M32+N32+O32)</f>
        <v>10.6</v>
      </c>
      <c r="U32" s="210">
        <f t="shared" si="3"/>
        <v>0</v>
      </c>
    </row>
    <row r="33" spans="1:21" s="10" customFormat="1" ht="21" customHeight="1" hidden="1">
      <c r="A33" s="7"/>
      <c r="B33" s="197" t="s">
        <v>145</v>
      </c>
      <c r="C33" s="8" t="s">
        <v>123</v>
      </c>
      <c r="D33" s="165" t="s">
        <v>144</v>
      </c>
      <c r="E33" s="178">
        <f t="shared" si="4"/>
        <v>0</v>
      </c>
      <c r="F33" s="181"/>
      <c r="G33" s="181"/>
      <c r="H33" s="182"/>
      <c r="I33" s="234"/>
      <c r="J33" s="210"/>
      <c r="K33" s="210"/>
      <c r="L33" s="300"/>
      <c r="M33" s="299"/>
      <c r="N33" s="210"/>
      <c r="O33" s="300"/>
      <c r="P33" s="306"/>
      <c r="Q33" s="235">
        <f t="shared" si="6"/>
        <v>0</v>
      </c>
      <c r="R33" s="226">
        <f t="shared" si="7"/>
        <v>0</v>
      </c>
      <c r="S33" s="183">
        <f t="shared" si="11"/>
        <v>0</v>
      </c>
      <c r="T33" s="183">
        <f t="shared" si="12"/>
        <v>0</v>
      </c>
      <c r="U33" s="210">
        <f t="shared" si="3"/>
        <v>0</v>
      </c>
    </row>
    <row r="34" spans="1:21" s="10" customFormat="1" ht="33" customHeight="1" hidden="1">
      <c r="A34" s="7"/>
      <c r="B34" s="197" t="s">
        <v>115</v>
      </c>
      <c r="C34" s="8" t="s">
        <v>123</v>
      </c>
      <c r="D34" s="165" t="s">
        <v>144</v>
      </c>
      <c r="E34" s="178">
        <f t="shared" si="4"/>
        <v>5876.3</v>
      </c>
      <c r="F34" s="181"/>
      <c r="G34" s="181">
        <v>5876.3</v>
      </c>
      <c r="H34" s="182"/>
      <c r="I34" s="299"/>
      <c r="J34" s="210"/>
      <c r="K34" s="210"/>
      <c r="L34" s="300"/>
      <c r="M34" s="299"/>
      <c r="N34" s="210"/>
      <c r="O34" s="300"/>
      <c r="P34" s="306"/>
      <c r="Q34" s="235">
        <f t="shared" si="6"/>
        <v>0</v>
      </c>
      <c r="R34" s="226">
        <f t="shared" si="7"/>
        <v>5876.3</v>
      </c>
      <c r="S34" s="183">
        <f t="shared" si="11"/>
        <v>0</v>
      </c>
      <c r="T34" s="183">
        <f t="shared" si="12"/>
        <v>5876.3</v>
      </c>
      <c r="U34" s="210">
        <f t="shared" si="3"/>
        <v>0</v>
      </c>
    </row>
    <row r="35" spans="1:21" s="10" customFormat="1" ht="35.25" customHeight="1" hidden="1">
      <c r="A35" s="7"/>
      <c r="B35" s="197" t="s">
        <v>44</v>
      </c>
      <c r="C35" s="8" t="s">
        <v>123</v>
      </c>
      <c r="D35" s="165" t="s">
        <v>144</v>
      </c>
      <c r="E35" s="178">
        <f t="shared" si="4"/>
        <v>4391</v>
      </c>
      <c r="F35" s="181"/>
      <c r="G35" s="181">
        <v>4391</v>
      </c>
      <c r="H35" s="182"/>
      <c r="I35" s="299"/>
      <c r="J35" s="210"/>
      <c r="K35" s="210"/>
      <c r="L35" s="300"/>
      <c r="M35" s="299"/>
      <c r="N35" s="210"/>
      <c r="O35" s="300"/>
      <c r="P35" s="306"/>
      <c r="Q35" s="235">
        <f t="shared" si="6"/>
        <v>0</v>
      </c>
      <c r="R35" s="226">
        <f t="shared" si="7"/>
        <v>4391</v>
      </c>
      <c r="S35" s="183">
        <f t="shared" si="11"/>
        <v>0</v>
      </c>
      <c r="T35" s="183">
        <f t="shared" si="12"/>
        <v>4391</v>
      </c>
      <c r="U35" s="210">
        <f t="shared" si="3"/>
        <v>0</v>
      </c>
    </row>
    <row r="36" spans="1:21" s="10" customFormat="1" ht="33" customHeight="1" hidden="1">
      <c r="A36" s="7"/>
      <c r="B36" s="197" t="s">
        <v>45</v>
      </c>
      <c r="C36" s="8" t="s">
        <v>123</v>
      </c>
      <c r="D36" s="165" t="s">
        <v>144</v>
      </c>
      <c r="E36" s="178">
        <f t="shared" si="4"/>
        <v>2395.9</v>
      </c>
      <c r="F36" s="192"/>
      <c r="G36" s="192">
        <v>2395.9</v>
      </c>
      <c r="H36" s="193"/>
      <c r="I36" s="299"/>
      <c r="J36" s="210"/>
      <c r="K36" s="210"/>
      <c r="L36" s="300"/>
      <c r="M36" s="299"/>
      <c r="N36" s="210"/>
      <c r="O36" s="300"/>
      <c r="P36" s="306"/>
      <c r="Q36" s="235">
        <f t="shared" si="6"/>
        <v>0</v>
      </c>
      <c r="R36" s="226">
        <f t="shared" si="7"/>
        <v>2395.9</v>
      </c>
      <c r="S36" s="183">
        <f t="shared" si="11"/>
        <v>0</v>
      </c>
      <c r="T36" s="183">
        <f t="shared" si="12"/>
        <v>2395.9</v>
      </c>
      <c r="U36" s="210">
        <f t="shared" si="3"/>
        <v>0</v>
      </c>
    </row>
    <row r="37" spans="1:21" s="10" customFormat="1" ht="31.5" customHeight="1" hidden="1">
      <c r="A37" s="7"/>
      <c r="B37" s="197" t="s">
        <v>303</v>
      </c>
      <c r="C37" s="8" t="s">
        <v>123</v>
      </c>
      <c r="D37" s="165" t="s">
        <v>144</v>
      </c>
      <c r="E37" s="178">
        <f t="shared" si="4"/>
        <v>18</v>
      </c>
      <c r="F37" s="192"/>
      <c r="G37" s="192">
        <v>18</v>
      </c>
      <c r="H37" s="193"/>
      <c r="I37" s="299"/>
      <c r="J37" s="210"/>
      <c r="K37" s="210"/>
      <c r="L37" s="300"/>
      <c r="M37" s="299"/>
      <c r="N37" s="210"/>
      <c r="O37" s="300"/>
      <c r="P37" s="306"/>
      <c r="Q37" s="235">
        <f t="shared" si="6"/>
        <v>0</v>
      </c>
      <c r="R37" s="226">
        <f t="shared" si="7"/>
        <v>18</v>
      </c>
      <c r="S37" s="183">
        <f t="shared" si="11"/>
        <v>0</v>
      </c>
      <c r="T37" s="183">
        <f t="shared" si="12"/>
        <v>18</v>
      </c>
      <c r="U37" s="210">
        <f t="shared" si="3"/>
        <v>0</v>
      </c>
    </row>
    <row r="38" spans="1:21" s="10" customFormat="1" ht="31.5" customHeight="1" hidden="1">
      <c r="A38" s="14"/>
      <c r="B38" s="197" t="s">
        <v>147</v>
      </c>
      <c r="C38" s="8" t="s">
        <v>123</v>
      </c>
      <c r="D38" s="165" t="s">
        <v>144</v>
      </c>
      <c r="E38" s="178">
        <f t="shared" si="4"/>
        <v>0</v>
      </c>
      <c r="F38" s="192">
        <v>0</v>
      </c>
      <c r="G38" s="192">
        <v>0</v>
      </c>
      <c r="H38" s="193">
        <v>0</v>
      </c>
      <c r="I38" s="299"/>
      <c r="J38" s="210"/>
      <c r="K38" s="210"/>
      <c r="L38" s="300"/>
      <c r="M38" s="299"/>
      <c r="N38" s="210"/>
      <c r="O38" s="300"/>
      <c r="P38" s="306"/>
      <c r="Q38" s="235">
        <f t="shared" si="6"/>
        <v>0</v>
      </c>
      <c r="R38" s="226">
        <f t="shared" si="7"/>
        <v>0</v>
      </c>
      <c r="S38" s="183">
        <f t="shared" si="11"/>
        <v>0</v>
      </c>
      <c r="T38" s="183">
        <f>SUM(G38+J38+K38+L38+M38)</f>
        <v>0</v>
      </c>
      <c r="U38" s="210">
        <f t="shared" si="3"/>
        <v>0</v>
      </c>
    </row>
    <row r="39" spans="1:21" s="10" customFormat="1" ht="19.5" customHeight="1" hidden="1">
      <c r="A39" s="14"/>
      <c r="B39" s="197" t="s">
        <v>309</v>
      </c>
      <c r="C39" s="8" t="s">
        <v>123</v>
      </c>
      <c r="D39" s="165" t="s">
        <v>144</v>
      </c>
      <c r="E39" s="178">
        <f t="shared" si="4"/>
        <v>0</v>
      </c>
      <c r="F39" s="185">
        <v>0</v>
      </c>
      <c r="G39" s="185"/>
      <c r="H39" s="186"/>
      <c r="I39" s="299"/>
      <c r="J39" s="210"/>
      <c r="K39" s="210"/>
      <c r="L39" s="300"/>
      <c r="M39" s="325"/>
      <c r="N39" s="262"/>
      <c r="O39" s="326"/>
      <c r="P39" s="306"/>
      <c r="Q39" s="235">
        <f t="shared" si="6"/>
        <v>0</v>
      </c>
      <c r="R39" s="226">
        <f t="shared" si="7"/>
        <v>0</v>
      </c>
      <c r="S39" s="183">
        <f t="shared" si="11"/>
        <v>0</v>
      </c>
      <c r="T39" s="183">
        <f>SUM(G39+J39+K39+L39+M39)</f>
        <v>0</v>
      </c>
      <c r="U39" s="210">
        <f t="shared" si="3"/>
        <v>0</v>
      </c>
    </row>
    <row r="40" spans="1:21" s="10" customFormat="1" ht="29.25" customHeight="1" hidden="1">
      <c r="A40" s="14" t="s">
        <v>148</v>
      </c>
      <c r="B40" s="331" t="s">
        <v>149</v>
      </c>
      <c r="C40" s="332" t="s">
        <v>128</v>
      </c>
      <c r="D40" s="333" t="s">
        <v>124</v>
      </c>
      <c r="E40" s="348">
        <f aca="true" t="shared" si="17" ref="E40:P40">SUM(E41+E49)</f>
        <v>117596</v>
      </c>
      <c r="F40" s="349">
        <f t="shared" si="17"/>
        <v>103386</v>
      </c>
      <c r="G40" s="349">
        <f t="shared" si="17"/>
        <v>14210</v>
      </c>
      <c r="H40" s="350">
        <f t="shared" si="17"/>
        <v>0</v>
      </c>
      <c r="I40" s="349">
        <f t="shared" si="17"/>
        <v>0</v>
      </c>
      <c r="J40" s="349">
        <f t="shared" si="17"/>
        <v>0</v>
      </c>
      <c r="K40" s="349">
        <f t="shared" si="17"/>
        <v>0</v>
      </c>
      <c r="L40" s="351">
        <f t="shared" si="17"/>
        <v>0</v>
      </c>
      <c r="M40" s="348">
        <f t="shared" si="17"/>
        <v>0</v>
      </c>
      <c r="N40" s="349">
        <f t="shared" si="17"/>
        <v>0</v>
      </c>
      <c r="O40" s="350">
        <f t="shared" si="17"/>
        <v>0</v>
      </c>
      <c r="P40" s="352">
        <f t="shared" si="17"/>
        <v>0</v>
      </c>
      <c r="Q40" s="335">
        <f t="shared" si="6"/>
        <v>0</v>
      </c>
      <c r="R40" s="339">
        <f t="shared" si="7"/>
        <v>117596</v>
      </c>
      <c r="S40" s="340">
        <f t="shared" si="11"/>
        <v>103386</v>
      </c>
      <c r="T40" s="340">
        <f>SUM(G40+M40+N40+O40)</f>
        <v>14210</v>
      </c>
      <c r="U40" s="337">
        <f t="shared" si="3"/>
        <v>0</v>
      </c>
    </row>
    <row r="41" spans="1:21" s="10" customFormat="1" ht="18.75" customHeight="1" hidden="1">
      <c r="A41" s="14" t="s">
        <v>56</v>
      </c>
      <c r="B41" s="331" t="s">
        <v>57</v>
      </c>
      <c r="C41" s="332" t="s">
        <v>128</v>
      </c>
      <c r="D41" s="333" t="s">
        <v>126</v>
      </c>
      <c r="E41" s="348">
        <f>SUM(E42+E47)</f>
        <v>112581</v>
      </c>
      <c r="F41" s="349">
        <f>SUM(F42+F47)</f>
        <v>98371</v>
      </c>
      <c r="G41" s="349">
        <f>SUM(G42+G47)</f>
        <v>14210</v>
      </c>
      <c r="H41" s="350">
        <f>SUM(H42+H47)</f>
        <v>0</v>
      </c>
      <c r="I41" s="354"/>
      <c r="J41" s="337"/>
      <c r="K41" s="337"/>
      <c r="L41" s="355"/>
      <c r="M41" s="395"/>
      <c r="N41" s="336"/>
      <c r="O41" s="396"/>
      <c r="P41" s="356"/>
      <c r="Q41" s="335">
        <f t="shared" si="6"/>
        <v>0</v>
      </c>
      <c r="R41" s="339">
        <f t="shared" si="7"/>
        <v>112581</v>
      </c>
      <c r="S41" s="340">
        <f t="shared" si="11"/>
        <v>98371</v>
      </c>
      <c r="T41" s="340">
        <f>SUM(G41+M41+N41+O41)</f>
        <v>14210</v>
      </c>
      <c r="U41" s="337">
        <f t="shared" si="3"/>
        <v>0</v>
      </c>
    </row>
    <row r="42" spans="1:21" s="13" customFormat="1" ht="23.25" customHeight="1" hidden="1" thickBot="1">
      <c r="A42" s="11"/>
      <c r="B42" s="197" t="s">
        <v>310</v>
      </c>
      <c r="C42" s="8" t="s">
        <v>128</v>
      </c>
      <c r="D42" s="165" t="s">
        <v>126</v>
      </c>
      <c r="E42" s="178">
        <f>SUM(F42:H42)</f>
        <v>112581</v>
      </c>
      <c r="F42" s="181">
        <v>98371</v>
      </c>
      <c r="G42" s="181">
        <v>14210</v>
      </c>
      <c r="H42" s="182"/>
      <c r="I42" s="412"/>
      <c r="J42" s="413"/>
      <c r="K42" s="413"/>
      <c r="L42" s="414"/>
      <c r="M42" s="301"/>
      <c r="N42" s="302"/>
      <c r="O42" s="303"/>
      <c r="P42" s="307"/>
      <c r="Q42" s="235">
        <f t="shared" si="6"/>
        <v>0</v>
      </c>
      <c r="R42" s="226">
        <f t="shared" si="7"/>
        <v>112581</v>
      </c>
      <c r="S42" s="183">
        <f t="shared" si="11"/>
        <v>98371</v>
      </c>
      <c r="T42" s="183">
        <f>SUM(G42+M42+N42+O42)</f>
        <v>14210</v>
      </c>
      <c r="U42" s="210">
        <f t="shared" si="3"/>
        <v>0</v>
      </c>
    </row>
    <row r="43" spans="1:21" s="10" customFormat="1" ht="18" customHeight="1" hidden="1">
      <c r="A43" s="7"/>
      <c r="B43" s="197" t="s">
        <v>59</v>
      </c>
      <c r="C43" s="8" t="s">
        <v>128</v>
      </c>
      <c r="D43" s="165" t="s">
        <v>126</v>
      </c>
      <c r="E43" s="174">
        <f t="shared" si="4"/>
        <v>0</v>
      </c>
      <c r="F43" s="37"/>
      <c r="G43" s="37"/>
      <c r="H43" s="175"/>
      <c r="I43" s="161"/>
      <c r="J43" s="161"/>
      <c r="K43" s="161"/>
      <c r="L43" s="161"/>
      <c r="M43" s="161"/>
      <c r="N43" s="161"/>
      <c r="O43" s="161"/>
      <c r="P43" s="255"/>
      <c r="Q43" s="256">
        <f t="shared" si="6"/>
        <v>0</v>
      </c>
      <c r="R43" s="227">
        <f t="shared" si="7"/>
        <v>0</v>
      </c>
      <c r="S43" s="161">
        <f t="shared" si="11"/>
        <v>0</v>
      </c>
      <c r="T43" s="161">
        <f aca="true" t="shared" si="18" ref="T43:T48">SUM(G43+J43+K43+L43+M43)</f>
        <v>0</v>
      </c>
      <c r="U43" s="164">
        <f aca="true" t="shared" si="19" ref="U43:U48">SUM(H43+K43+L43+M43+O43)</f>
        <v>0</v>
      </c>
    </row>
    <row r="44" spans="1:21" s="10" customFormat="1" ht="32.25" customHeight="1" hidden="1">
      <c r="A44" s="7"/>
      <c r="B44" s="197" t="s">
        <v>60</v>
      </c>
      <c r="C44" s="8" t="s">
        <v>128</v>
      </c>
      <c r="D44" s="165" t="s">
        <v>126</v>
      </c>
      <c r="E44" s="174">
        <f t="shared" si="4"/>
        <v>0</v>
      </c>
      <c r="F44" s="37"/>
      <c r="G44" s="37"/>
      <c r="H44" s="175"/>
      <c r="I44" s="254"/>
      <c r="J44" s="254"/>
      <c r="K44" s="254"/>
      <c r="L44" s="254"/>
      <c r="M44" s="254"/>
      <c r="N44" s="254"/>
      <c r="O44" s="254"/>
      <c r="P44" s="255"/>
      <c r="Q44" s="256">
        <f t="shared" si="6"/>
        <v>0</v>
      </c>
      <c r="R44" s="227">
        <f t="shared" si="7"/>
        <v>0</v>
      </c>
      <c r="S44" s="161">
        <f t="shared" si="11"/>
        <v>0</v>
      </c>
      <c r="T44" s="161">
        <f t="shared" si="18"/>
        <v>0</v>
      </c>
      <c r="U44" s="164">
        <f t="shared" si="19"/>
        <v>0</v>
      </c>
    </row>
    <row r="45" spans="1:21" s="10" customFormat="1" ht="32.25" customHeight="1" hidden="1">
      <c r="A45" s="7"/>
      <c r="B45" s="197" t="s">
        <v>61</v>
      </c>
      <c r="C45" s="8" t="s">
        <v>128</v>
      </c>
      <c r="D45" s="165" t="s">
        <v>126</v>
      </c>
      <c r="E45" s="174">
        <f t="shared" si="4"/>
        <v>0</v>
      </c>
      <c r="F45" s="37"/>
      <c r="G45" s="37"/>
      <c r="H45" s="175"/>
      <c r="I45" s="254"/>
      <c r="J45" s="254"/>
      <c r="K45" s="254"/>
      <c r="L45" s="254"/>
      <c r="M45" s="254"/>
      <c r="N45" s="254"/>
      <c r="O45" s="254"/>
      <c r="P45" s="255"/>
      <c r="Q45" s="256">
        <f t="shared" si="6"/>
        <v>0</v>
      </c>
      <c r="R45" s="227">
        <f t="shared" si="7"/>
        <v>0</v>
      </c>
      <c r="S45" s="161">
        <f t="shared" si="11"/>
        <v>0</v>
      </c>
      <c r="T45" s="161">
        <f t="shared" si="18"/>
        <v>0</v>
      </c>
      <c r="U45" s="164">
        <f t="shared" si="19"/>
        <v>0</v>
      </c>
    </row>
    <row r="46" spans="1:21" s="10" customFormat="1" ht="24.75" customHeight="1" hidden="1">
      <c r="A46" s="7"/>
      <c r="B46" s="197" t="s">
        <v>62</v>
      </c>
      <c r="C46" s="8" t="s">
        <v>128</v>
      </c>
      <c r="D46" s="165" t="s">
        <v>126</v>
      </c>
      <c r="E46" s="174">
        <f t="shared" si="4"/>
        <v>0</v>
      </c>
      <c r="F46" s="37"/>
      <c r="G46" s="37"/>
      <c r="H46" s="175"/>
      <c r="I46" s="254"/>
      <c r="J46" s="254"/>
      <c r="K46" s="254"/>
      <c r="L46" s="254"/>
      <c r="M46" s="254"/>
      <c r="N46" s="254"/>
      <c r="O46" s="254"/>
      <c r="P46" s="255"/>
      <c r="Q46" s="256">
        <f t="shared" si="6"/>
        <v>0</v>
      </c>
      <c r="R46" s="227">
        <f t="shared" si="7"/>
        <v>0</v>
      </c>
      <c r="S46" s="161">
        <f t="shared" si="11"/>
        <v>0</v>
      </c>
      <c r="T46" s="161">
        <f t="shared" si="18"/>
        <v>0</v>
      </c>
      <c r="U46" s="164">
        <f t="shared" si="19"/>
        <v>0</v>
      </c>
    </row>
    <row r="47" spans="1:21" s="10" customFormat="1" ht="66" customHeight="1" hidden="1">
      <c r="A47" s="7"/>
      <c r="B47" s="197" t="s">
        <v>63</v>
      </c>
      <c r="C47" s="8" t="s">
        <v>128</v>
      </c>
      <c r="D47" s="165" t="s">
        <v>126</v>
      </c>
      <c r="E47" s="174">
        <f>SUM(F47:H47)</f>
        <v>0</v>
      </c>
      <c r="F47" s="37"/>
      <c r="G47" s="37"/>
      <c r="H47" s="175"/>
      <c r="I47" s="254"/>
      <c r="J47" s="254"/>
      <c r="K47" s="254"/>
      <c r="L47" s="254"/>
      <c r="M47" s="254"/>
      <c r="N47" s="254"/>
      <c r="O47" s="254"/>
      <c r="P47" s="255"/>
      <c r="Q47" s="256">
        <f t="shared" si="6"/>
        <v>0</v>
      </c>
      <c r="R47" s="227">
        <f t="shared" si="7"/>
        <v>0</v>
      </c>
      <c r="S47" s="161">
        <f t="shared" si="11"/>
        <v>0</v>
      </c>
      <c r="T47" s="161">
        <f t="shared" si="18"/>
        <v>0</v>
      </c>
      <c r="U47" s="164">
        <f t="shared" si="19"/>
        <v>0</v>
      </c>
    </row>
    <row r="48" spans="1:21" s="10" customFormat="1" ht="63.75" customHeight="1" hidden="1">
      <c r="A48" s="162"/>
      <c r="B48" s="199" t="s">
        <v>325</v>
      </c>
      <c r="C48" s="51" t="s">
        <v>128</v>
      </c>
      <c r="D48" s="167" t="s">
        <v>126</v>
      </c>
      <c r="E48" s="290">
        <f t="shared" si="4"/>
        <v>0</v>
      </c>
      <c r="F48" s="37"/>
      <c r="G48" s="37"/>
      <c r="H48" s="175"/>
      <c r="I48" s="257"/>
      <c r="J48" s="257"/>
      <c r="K48" s="257"/>
      <c r="L48" s="257"/>
      <c r="M48" s="257"/>
      <c r="N48" s="257"/>
      <c r="O48" s="257"/>
      <c r="P48" s="258"/>
      <c r="Q48" s="259">
        <f t="shared" si="6"/>
        <v>0</v>
      </c>
      <c r="R48" s="228">
        <f t="shared" si="7"/>
        <v>0</v>
      </c>
      <c r="S48" s="176">
        <f t="shared" si="11"/>
        <v>0</v>
      </c>
      <c r="T48" s="176">
        <f t="shared" si="18"/>
        <v>0</v>
      </c>
      <c r="U48" s="177">
        <f t="shared" si="19"/>
        <v>0</v>
      </c>
    </row>
    <row r="49" spans="1:68" s="17" customFormat="1" ht="30.75" customHeight="1" hidden="1">
      <c r="A49" s="44" t="s">
        <v>83</v>
      </c>
      <c r="B49" s="357" t="s">
        <v>46</v>
      </c>
      <c r="C49" s="346" t="s">
        <v>128</v>
      </c>
      <c r="D49" s="347" t="s">
        <v>151</v>
      </c>
      <c r="E49" s="334">
        <f aca="true" t="shared" si="20" ref="E49:E96">SUM(F49:H49)</f>
        <v>5015</v>
      </c>
      <c r="F49" s="358">
        <f>SUM(F50+F51)</f>
        <v>5015</v>
      </c>
      <c r="G49" s="358">
        <f>SUM(G50+G51)</f>
        <v>0</v>
      </c>
      <c r="H49" s="359">
        <f>SUM(H50+H51)</f>
        <v>0</v>
      </c>
      <c r="I49" s="348">
        <f aca="true" t="shared" si="21" ref="I49:P49">SUM(I50+I51)</f>
        <v>0</v>
      </c>
      <c r="J49" s="349">
        <f t="shared" si="21"/>
        <v>0</v>
      </c>
      <c r="K49" s="349">
        <f t="shared" si="21"/>
        <v>0</v>
      </c>
      <c r="L49" s="350">
        <f t="shared" si="21"/>
        <v>0</v>
      </c>
      <c r="M49" s="397">
        <f t="shared" si="21"/>
        <v>0</v>
      </c>
      <c r="N49" s="398">
        <f t="shared" si="21"/>
        <v>0</v>
      </c>
      <c r="O49" s="399">
        <f t="shared" si="21"/>
        <v>0</v>
      </c>
      <c r="P49" s="381">
        <f t="shared" si="21"/>
        <v>0</v>
      </c>
      <c r="Q49" s="335">
        <f t="shared" si="6"/>
        <v>0</v>
      </c>
      <c r="R49" s="339">
        <f t="shared" si="7"/>
        <v>5015</v>
      </c>
      <c r="S49" s="340">
        <f aca="true" t="shared" si="22" ref="S49:S96">SUM(F49+I49+J49+K49+L49)</f>
        <v>5015</v>
      </c>
      <c r="T49" s="340">
        <f aca="true" t="shared" si="23" ref="T49:T96">SUM(G49+M49+N49+O49)</f>
        <v>0</v>
      </c>
      <c r="U49" s="341">
        <f aca="true" t="shared" si="24" ref="U49:U96">SUM(H49+P49)</f>
        <v>0</v>
      </c>
      <c r="V49" s="353"/>
      <c r="W49" s="353"/>
      <c r="X49" s="353"/>
      <c r="Y49" s="353"/>
      <c r="Z49" s="353"/>
      <c r="AA49" s="353"/>
      <c r="AB49" s="353"/>
      <c r="AC49" s="353"/>
      <c r="AD49" s="353"/>
      <c r="AE49" s="353"/>
      <c r="AF49" s="353"/>
      <c r="AG49" s="353"/>
      <c r="AH49" s="353"/>
      <c r="AI49" s="353"/>
      <c r="AJ49" s="353"/>
      <c r="AK49" s="353"/>
      <c r="AL49" s="353"/>
      <c r="AM49" s="353"/>
      <c r="AN49" s="353"/>
      <c r="AO49" s="353"/>
      <c r="AP49" s="353"/>
      <c r="AQ49" s="353"/>
      <c r="AR49" s="353"/>
      <c r="AS49" s="353"/>
      <c r="AT49" s="353"/>
      <c r="AU49" s="353"/>
      <c r="AV49" s="353"/>
      <c r="AW49" s="353"/>
      <c r="AX49" s="353"/>
      <c r="AY49" s="353"/>
      <c r="AZ49" s="353"/>
      <c r="BA49" s="353"/>
      <c r="BB49" s="353"/>
      <c r="BC49" s="353"/>
      <c r="BD49" s="353"/>
      <c r="BE49" s="353"/>
      <c r="BF49" s="353"/>
      <c r="BG49" s="353"/>
      <c r="BH49" s="353"/>
      <c r="BI49" s="353"/>
      <c r="BJ49" s="353"/>
      <c r="BK49" s="353"/>
      <c r="BL49" s="353"/>
      <c r="BM49" s="353"/>
      <c r="BN49" s="353"/>
      <c r="BO49" s="353"/>
      <c r="BP49" s="353"/>
    </row>
    <row r="50" spans="1:21" s="17" customFormat="1" ht="21.75" customHeight="1" hidden="1">
      <c r="A50" s="14"/>
      <c r="B50" s="197" t="s">
        <v>150</v>
      </c>
      <c r="C50" s="8" t="s">
        <v>128</v>
      </c>
      <c r="D50" s="165" t="s">
        <v>151</v>
      </c>
      <c r="E50" s="180">
        <f t="shared" si="20"/>
        <v>723</v>
      </c>
      <c r="F50" s="181">
        <v>723</v>
      </c>
      <c r="G50" s="181"/>
      <c r="H50" s="232"/>
      <c r="I50" s="415"/>
      <c r="J50" s="179"/>
      <c r="K50" s="179"/>
      <c r="L50" s="416"/>
      <c r="M50" s="294"/>
      <c r="N50" s="218"/>
      <c r="O50" s="295"/>
      <c r="P50" s="313"/>
      <c r="Q50" s="235">
        <f t="shared" si="6"/>
        <v>0</v>
      </c>
      <c r="R50" s="226">
        <f t="shared" si="7"/>
        <v>723</v>
      </c>
      <c r="S50" s="183">
        <f t="shared" si="22"/>
        <v>723</v>
      </c>
      <c r="T50" s="183">
        <f t="shared" si="23"/>
        <v>0</v>
      </c>
      <c r="U50" s="210">
        <f t="shared" si="24"/>
        <v>0</v>
      </c>
    </row>
    <row r="51" spans="1:21" s="10" customFormat="1" ht="27.75" customHeight="1" hidden="1">
      <c r="A51" s="14"/>
      <c r="B51" s="197" t="s">
        <v>110</v>
      </c>
      <c r="C51" s="8" t="s">
        <v>128</v>
      </c>
      <c r="D51" s="165" t="s">
        <v>151</v>
      </c>
      <c r="E51" s="180">
        <f t="shared" si="20"/>
        <v>4292</v>
      </c>
      <c r="F51" s="181">
        <v>4292</v>
      </c>
      <c r="G51" s="181"/>
      <c r="H51" s="232"/>
      <c r="I51" s="299"/>
      <c r="J51" s="210"/>
      <c r="K51" s="210"/>
      <c r="L51" s="300"/>
      <c r="M51" s="230"/>
      <c r="N51" s="210"/>
      <c r="O51" s="234"/>
      <c r="P51" s="314"/>
      <c r="Q51" s="261">
        <f t="shared" si="6"/>
        <v>0</v>
      </c>
      <c r="R51" s="230">
        <f t="shared" si="7"/>
        <v>4292</v>
      </c>
      <c r="S51" s="210">
        <f t="shared" si="22"/>
        <v>4292</v>
      </c>
      <c r="T51" s="210">
        <f t="shared" si="23"/>
        <v>0</v>
      </c>
      <c r="U51" s="210">
        <f t="shared" si="24"/>
        <v>0</v>
      </c>
    </row>
    <row r="52" spans="1:21" s="10" customFormat="1" ht="5.25" customHeight="1" hidden="1" thickBot="1">
      <c r="A52" s="438"/>
      <c r="B52" s="439"/>
      <c r="C52" s="440"/>
      <c r="D52" s="440"/>
      <c r="E52" s="429"/>
      <c r="F52" s="430"/>
      <c r="G52" s="430"/>
      <c r="H52" s="430"/>
      <c r="I52" s="432"/>
      <c r="J52" s="432"/>
      <c r="K52" s="432"/>
      <c r="L52" s="432"/>
      <c r="M52" s="432"/>
      <c r="N52" s="432"/>
      <c r="O52" s="432"/>
      <c r="P52" s="432"/>
      <c r="Q52" s="431"/>
      <c r="R52" s="432"/>
      <c r="S52" s="432"/>
      <c r="T52" s="432"/>
      <c r="U52" s="432"/>
    </row>
    <row r="53" spans="1:21" s="10" customFormat="1" ht="17.25" customHeight="1" hidden="1" thickBot="1">
      <c r="A53" s="468"/>
      <c r="B53" s="471" t="s">
        <v>116</v>
      </c>
      <c r="C53" s="474" t="s">
        <v>75</v>
      </c>
      <c r="D53" s="477" t="s">
        <v>76</v>
      </c>
      <c r="E53" s="447" t="s">
        <v>454</v>
      </c>
      <c r="F53" s="448"/>
      <c r="G53" s="448"/>
      <c r="H53" s="449"/>
      <c r="I53" s="450" t="s">
        <v>453</v>
      </c>
      <c r="J53" s="451"/>
      <c r="K53" s="451"/>
      <c r="L53" s="451"/>
      <c r="M53" s="451"/>
      <c r="N53" s="451"/>
      <c r="O53" s="451"/>
      <c r="P53" s="452"/>
      <c r="Q53" s="453" t="s">
        <v>245</v>
      </c>
      <c r="R53" s="456" t="s">
        <v>244</v>
      </c>
      <c r="S53" s="457"/>
      <c r="T53" s="457"/>
      <c r="U53" s="443"/>
    </row>
    <row r="54" spans="1:21" s="10" customFormat="1" ht="17.25" customHeight="1" hidden="1" thickBot="1">
      <c r="A54" s="469"/>
      <c r="B54" s="472"/>
      <c r="C54" s="475"/>
      <c r="D54" s="478"/>
      <c r="E54" s="444" t="s">
        <v>119</v>
      </c>
      <c r="F54" s="445" t="s">
        <v>120</v>
      </c>
      <c r="G54" s="445"/>
      <c r="H54" s="446"/>
      <c r="I54" s="459" t="s">
        <v>423</v>
      </c>
      <c r="J54" s="459"/>
      <c r="K54" s="459"/>
      <c r="L54" s="460"/>
      <c r="M54" s="461" t="s">
        <v>424</v>
      </c>
      <c r="N54" s="462"/>
      <c r="O54" s="463"/>
      <c r="P54" s="464" t="s">
        <v>321</v>
      </c>
      <c r="Q54" s="454"/>
      <c r="R54" s="466" t="s">
        <v>119</v>
      </c>
      <c r="S54" s="445" t="s">
        <v>120</v>
      </c>
      <c r="T54" s="445"/>
      <c r="U54" s="446"/>
    </row>
    <row r="55" spans="1:21" s="10" customFormat="1" ht="126.75" customHeight="1" hidden="1" thickBot="1">
      <c r="A55" s="470"/>
      <c r="B55" s="473"/>
      <c r="C55" s="476"/>
      <c r="D55" s="479"/>
      <c r="E55" s="458"/>
      <c r="F55" s="238" t="s">
        <v>319</v>
      </c>
      <c r="G55" s="239" t="s">
        <v>320</v>
      </c>
      <c r="H55" s="245" t="s">
        <v>321</v>
      </c>
      <c r="I55" s="419" t="s">
        <v>451</v>
      </c>
      <c r="J55" s="246" t="s">
        <v>425</v>
      </c>
      <c r="K55" s="246"/>
      <c r="L55" s="291" t="s">
        <v>452</v>
      </c>
      <c r="M55" s="241" t="s">
        <v>422</v>
      </c>
      <c r="N55" s="242" t="s">
        <v>433</v>
      </c>
      <c r="O55" s="243" t="s">
        <v>430</v>
      </c>
      <c r="P55" s="482"/>
      <c r="Q55" s="455"/>
      <c r="R55" s="467"/>
      <c r="S55" s="238" t="s">
        <v>319</v>
      </c>
      <c r="T55" s="239" t="s">
        <v>320</v>
      </c>
      <c r="U55" s="240" t="s">
        <v>321</v>
      </c>
    </row>
    <row r="56" spans="1:21" s="10" customFormat="1" ht="19.5" customHeight="1" hidden="1">
      <c r="A56" s="25" t="s">
        <v>152</v>
      </c>
      <c r="B56" s="196" t="s">
        <v>153</v>
      </c>
      <c r="C56" s="26" t="s">
        <v>133</v>
      </c>
      <c r="D56" s="27" t="s">
        <v>124</v>
      </c>
      <c r="E56" s="180">
        <f t="shared" si="20"/>
        <v>49978.2</v>
      </c>
      <c r="F56" s="185">
        <f aca="true" t="shared" si="25" ref="F56:P56">SUM(F57+F59+F61+F69)</f>
        <v>48097</v>
      </c>
      <c r="G56" s="185">
        <f t="shared" si="25"/>
        <v>490</v>
      </c>
      <c r="H56" s="224">
        <f t="shared" si="25"/>
        <v>1391.2</v>
      </c>
      <c r="I56" s="420">
        <f t="shared" si="25"/>
        <v>0</v>
      </c>
      <c r="J56" s="421">
        <f t="shared" si="25"/>
        <v>0</v>
      </c>
      <c r="K56" s="421">
        <f t="shared" si="25"/>
        <v>0</v>
      </c>
      <c r="L56" s="422">
        <f t="shared" si="25"/>
        <v>5803.099999999999</v>
      </c>
      <c r="M56" s="180">
        <f t="shared" si="25"/>
        <v>0</v>
      </c>
      <c r="N56" s="185">
        <f t="shared" si="25"/>
        <v>0</v>
      </c>
      <c r="O56" s="186">
        <f t="shared" si="25"/>
        <v>0</v>
      </c>
      <c r="P56" s="205">
        <f t="shared" si="25"/>
        <v>0</v>
      </c>
      <c r="Q56" s="251">
        <f t="shared" si="6"/>
        <v>5803.099999999999</v>
      </c>
      <c r="R56" s="225">
        <f t="shared" si="7"/>
        <v>55781.299999999996</v>
      </c>
      <c r="S56" s="179">
        <f t="shared" si="22"/>
        <v>53900.1</v>
      </c>
      <c r="T56" s="179">
        <f t="shared" si="23"/>
        <v>490</v>
      </c>
      <c r="U56" s="218">
        <f t="shared" si="24"/>
        <v>1391.2</v>
      </c>
    </row>
    <row r="57" spans="1:104" s="10" customFormat="1" ht="19.5" customHeight="1" hidden="1">
      <c r="A57" s="45" t="s">
        <v>64</v>
      </c>
      <c r="B57" s="198" t="s">
        <v>65</v>
      </c>
      <c r="C57" s="15" t="s">
        <v>133</v>
      </c>
      <c r="D57" s="23" t="s">
        <v>135</v>
      </c>
      <c r="E57" s="180">
        <f t="shared" si="20"/>
        <v>490</v>
      </c>
      <c r="F57" s="185">
        <f>SUM(F58)</f>
        <v>0</v>
      </c>
      <c r="G57" s="185">
        <f>SUM(G58)</f>
        <v>490</v>
      </c>
      <c r="H57" s="224">
        <f>SUM(H58)</f>
        <v>0</v>
      </c>
      <c r="I57" s="180">
        <f aca="true" t="shared" si="26" ref="I57:P57">SUM(I58)</f>
        <v>0</v>
      </c>
      <c r="J57" s="185">
        <f t="shared" si="26"/>
        <v>0</v>
      </c>
      <c r="K57" s="185">
        <f t="shared" si="26"/>
        <v>0</v>
      </c>
      <c r="L57" s="186">
        <f t="shared" si="26"/>
        <v>0</v>
      </c>
      <c r="M57" s="180">
        <f t="shared" si="26"/>
        <v>0</v>
      </c>
      <c r="N57" s="185">
        <f t="shared" si="26"/>
        <v>0</v>
      </c>
      <c r="O57" s="186">
        <f t="shared" si="26"/>
        <v>0</v>
      </c>
      <c r="P57" s="205">
        <f t="shared" si="26"/>
        <v>0</v>
      </c>
      <c r="Q57" s="235">
        <f t="shared" si="6"/>
        <v>0</v>
      </c>
      <c r="R57" s="226">
        <f t="shared" si="7"/>
        <v>490</v>
      </c>
      <c r="S57" s="183">
        <f t="shared" si="22"/>
        <v>0</v>
      </c>
      <c r="T57" s="183">
        <f t="shared" si="23"/>
        <v>490</v>
      </c>
      <c r="U57" s="210">
        <f t="shared" si="24"/>
        <v>0</v>
      </c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</row>
    <row r="58" spans="1:21" s="10" customFormat="1" ht="21.75" customHeight="1" hidden="1">
      <c r="A58" s="7"/>
      <c r="B58" s="197" t="s">
        <v>47</v>
      </c>
      <c r="C58" s="8" t="s">
        <v>133</v>
      </c>
      <c r="D58" s="165" t="s">
        <v>135</v>
      </c>
      <c r="E58" s="180">
        <f t="shared" si="20"/>
        <v>490</v>
      </c>
      <c r="F58" s="181"/>
      <c r="G58" s="181">
        <v>490</v>
      </c>
      <c r="H58" s="232"/>
      <c r="I58" s="299"/>
      <c r="J58" s="210"/>
      <c r="K58" s="210"/>
      <c r="L58" s="300"/>
      <c r="M58" s="226"/>
      <c r="N58" s="183"/>
      <c r="O58" s="402"/>
      <c r="P58" s="314"/>
      <c r="Q58" s="235">
        <f t="shared" si="6"/>
        <v>0</v>
      </c>
      <c r="R58" s="226">
        <f t="shared" si="7"/>
        <v>490</v>
      </c>
      <c r="S58" s="183">
        <f t="shared" si="22"/>
        <v>0</v>
      </c>
      <c r="T58" s="183">
        <f t="shared" si="23"/>
        <v>490</v>
      </c>
      <c r="U58" s="210">
        <f t="shared" si="24"/>
        <v>0</v>
      </c>
    </row>
    <row r="59" spans="1:21" s="17" customFormat="1" ht="21" customHeight="1" hidden="1">
      <c r="A59" s="14" t="s">
        <v>66</v>
      </c>
      <c r="B59" s="198" t="s">
        <v>278</v>
      </c>
      <c r="C59" s="15" t="s">
        <v>133</v>
      </c>
      <c r="D59" s="23" t="s">
        <v>154</v>
      </c>
      <c r="E59" s="180">
        <f t="shared" si="20"/>
        <v>8500</v>
      </c>
      <c r="F59" s="185">
        <f>SUM(F60)</f>
        <v>8500</v>
      </c>
      <c r="G59" s="185">
        <f>SUM(G60)</f>
        <v>0</v>
      </c>
      <c r="H59" s="224">
        <f>SUM(H60)</f>
        <v>0</v>
      </c>
      <c r="I59" s="294"/>
      <c r="J59" s="218"/>
      <c r="K59" s="218"/>
      <c r="L59" s="295"/>
      <c r="M59" s="293"/>
      <c r="N59" s="218"/>
      <c r="O59" s="252"/>
      <c r="P59" s="313"/>
      <c r="Q59" s="235">
        <f t="shared" si="6"/>
        <v>0</v>
      </c>
      <c r="R59" s="226">
        <f t="shared" si="7"/>
        <v>8500</v>
      </c>
      <c r="S59" s="183">
        <f t="shared" si="22"/>
        <v>8500</v>
      </c>
      <c r="T59" s="183">
        <f t="shared" si="23"/>
        <v>0</v>
      </c>
      <c r="U59" s="210">
        <f t="shared" si="24"/>
        <v>0</v>
      </c>
    </row>
    <row r="60" spans="1:21" s="10" customFormat="1" ht="35.25" customHeight="1" hidden="1">
      <c r="A60" s="14"/>
      <c r="B60" s="197" t="s">
        <v>67</v>
      </c>
      <c r="C60" s="9" t="s">
        <v>133</v>
      </c>
      <c r="D60" s="166" t="s">
        <v>154</v>
      </c>
      <c r="E60" s="180">
        <f t="shared" si="20"/>
        <v>8500</v>
      </c>
      <c r="F60" s="181">
        <v>8500</v>
      </c>
      <c r="G60" s="181"/>
      <c r="H60" s="232"/>
      <c r="I60" s="311"/>
      <c r="J60" s="210"/>
      <c r="K60" s="210"/>
      <c r="L60" s="300"/>
      <c r="M60" s="400"/>
      <c r="N60" s="262"/>
      <c r="O60" s="401"/>
      <c r="P60" s="314"/>
      <c r="Q60" s="235">
        <f t="shared" si="6"/>
        <v>0</v>
      </c>
      <c r="R60" s="226">
        <f t="shared" si="7"/>
        <v>8500</v>
      </c>
      <c r="S60" s="183">
        <f t="shared" si="22"/>
        <v>8500</v>
      </c>
      <c r="T60" s="183">
        <f t="shared" si="23"/>
        <v>0</v>
      </c>
      <c r="U60" s="210">
        <f t="shared" si="24"/>
        <v>0</v>
      </c>
    </row>
    <row r="61" spans="1:21" s="17" customFormat="1" ht="20.25" customHeight="1" hidden="1">
      <c r="A61" s="14" t="s">
        <v>68</v>
      </c>
      <c r="B61" s="198" t="s">
        <v>382</v>
      </c>
      <c r="C61" s="16" t="s">
        <v>133</v>
      </c>
      <c r="D61" s="20" t="s">
        <v>259</v>
      </c>
      <c r="E61" s="204">
        <f>SUM(E62)</f>
        <v>13704</v>
      </c>
      <c r="F61" s="185">
        <f aca="true" t="shared" si="27" ref="F61:P61">SUM(F62)</f>
        <v>12404</v>
      </c>
      <c r="G61" s="185">
        <f t="shared" si="27"/>
        <v>0</v>
      </c>
      <c r="H61" s="173">
        <f t="shared" si="27"/>
        <v>1300</v>
      </c>
      <c r="I61" s="249">
        <f t="shared" si="27"/>
        <v>0</v>
      </c>
      <c r="J61" s="423">
        <f t="shared" si="27"/>
        <v>0</v>
      </c>
      <c r="K61" s="423">
        <f t="shared" si="27"/>
        <v>0</v>
      </c>
      <c r="L61" s="424">
        <f>SUM(L62:L68)</f>
        <v>5803.099999999999</v>
      </c>
      <c r="M61" s="180">
        <f t="shared" si="27"/>
        <v>0</v>
      </c>
      <c r="N61" s="185">
        <f t="shared" si="27"/>
        <v>0</v>
      </c>
      <c r="O61" s="186">
        <f t="shared" si="27"/>
        <v>0</v>
      </c>
      <c r="P61" s="205">
        <f t="shared" si="27"/>
        <v>0</v>
      </c>
      <c r="Q61" s="251">
        <f t="shared" si="6"/>
        <v>5803.099999999999</v>
      </c>
      <c r="R61" s="173">
        <f>SUM(R62:R68)</f>
        <v>19507.100000000002</v>
      </c>
      <c r="S61" s="221">
        <f>SUM(F61+I61+J61+K61+L61)</f>
        <v>18207.1</v>
      </c>
      <c r="T61" s="221">
        <f>SUM(G61+M61+N61+O61)</f>
        <v>0</v>
      </c>
      <c r="U61" s="222">
        <f>SUM(H61+P61)</f>
        <v>1300</v>
      </c>
    </row>
    <row r="62" spans="1:21" s="10" customFormat="1" ht="22.5" customHeight="1" hidden="1">
      <c r="A62" s="14"/>
      <c r="B62" s="197" t="s">
        <v>155</v>
      </c>
      <c r="C62" s="9" t="s">
        <v>133</v>
      </c>
      <c r="D62" s="165" t="s">
        <v>259</v>
      </c>
      <c r="E62" s="249">
        <f t="shared" si="20"/>
        <v>13704</v>
      </c>
      <c r="F62" s="188">
        <v>12404</v>
      </c>
      <c r="G62" s="188"/>
      <c r="H62" s="308">
        <v>1300</v>
      </c>
      <c r="I62" s="311"/>
      <c r="J62" s="210"/>
      <c r="K62" s="210"/>
      <c r="L62" s="300"/>
      <c r="M62" s="226"/>
      <c r="N62" s="183"/>
      <c r="O62" s="402"/>
      <c r="P62" s="314"/>
      <c r="Q62" s="235">
        <f t="shared" si="6"/>
        <v>0</v>
      </c>
      <c r="R62" s="226">
        <f t="shared" si="7"/>
        <v>13704</v>
      </c>
      <c r="S62" s="183">
        <f t="shared" si="22"/>
        <v>12404</v>
      </c>
      <c r="T62" s="219">
        <f t="shared" si="23"/>
        <v>0</v>
      </c>
      <c r="U62" s="220">
        <f t="shared" si="24"/>
        <v>1300</v>
      </c>
    </row>
    <row r="63" spans="1:21" s="10" customFormat="1" ht="27.75" customHeight="1" hidden="1">
      <c r="A63" s="14"/>
      <c r="B63" s="197" t="s">
        <v>444</v>
      </c>
      <c r="C63" s="9" t="s">
        <v>133</v>
      </c>
      <c r="D63" s="165" t="s">
        <v>259</v>
      </c>
      <c r="E63" s="249"/>
      <c r="F63" s="188"/>
      <c r="G63" s="188"/>
      <c r="H63" s="308"/>
      <c r="I63" s="311"/>
      <c r="J63" s="210"/>
      <c r="K63" s="210"/>
      <c r="L63" s="300"/>
      <c r="M63" s="226"/>
      <c r="N63" s="183"/>
      <c r="O63" s="402"/>
      <c r="P63" s="314"/>
      <c r="Q63" s="235">
        <f t="shared" si="6"/>
        <v>0</v>
      </c>
      <c r="R63" s="226"/>
      <c r="S63" s="183"/>
      <c r="T63" s="219"/>
      <c r="U63" s="220"/>
    </row>
    <row r="64" spans="1:21" s="10" customFormat="1" ht="21" customHeight="1" hidden="1">
      <c r="A64" s="14"/>
      <c r="B64" s="197" t="s">
        <v>445</v>
      </c>
      <c r="C64" s="9" t="s">
        <v>133</v>
      </c>
      <c r="D64" s="165" t="s">
        <v>259</v>
      </c>
      <c r="E64" s="249"/>
      <c r="F64" s="188"/>
      <c r="G64" s="188"/>
      <c r="H64" s="308"/>
      <c r="I64" s="311"/>
      <c r="J64" s="210"/>
      <c r="K64" s="210"/>
      <c r="L64" s="300">
        <v>1063.7</v>
      </c>
      <c r="M64" s="226"/>
      <c r="N64" s="183"/>
      <c r="O64" s="402"/>
      <c r="P64" s="314"/>
      <c r="Q64" s="235">
        <f t="shared" si="6"/>
        <v>1063.7</v>
      </c>
      <c r="R64" s="226">
        <f t="shared" si="7"/>
        <v>1063.7</v>
      </c>
      <c r="S64" s="183">
        <f>SUM(F64+I64+J64+K64+L64)</f>
        <v>1063.7</v>
      </c>
      <c r="T64" s="219">
        <f>SUM(G64+M64+N64+O64)</f>
        <v>0</v>
      </c>
      <c r="U64" s="220">
        <f>SUM(H64+P64)</f>
        <v>0</v>
      </c>
    </row>
    <row r="65" spans="1:21" s="10" customFormat="1" ht="22.5" customHeight="1" hidden="1">
      <c r="A65" s="14"/>
      <c r="B65" s="197" t="s">
        <v>446</v>
      </c>
      <c r="C65" s="9" t="s">
        <v>133</v>
      </c>
      <c r="D65" s="165" t="s">
        <v>259</v>
      </c>
      <c r="E65" s="249"/>
      <c r="F65" s="188"/>
      <c r="G65" s="188"/>
      <c r="H65" s="308"/>
      <c r="I65" s="311"/>
      <c r="J65" s="210"/>
      <c r="K65" s="210"/>
      <c r="L65" s="300">
        <v>3422.2</v>
      </c>
      <c r="M65" s="226"/>
      <c r="N65" s="183"/>
      <c r="O65" s="402"/>
      <c r="P65" s="314"/>
      <c r="Q65" s="235">
        <f t="shared" si="6"/>
        <v>3422.2</v>
      </c>
      <c r="R65" s="226">
        <f t="shared" si="7"/>
        <v>3422.2</v>
      </c>
      <c r="S65" s="183">
        <f>SUM(F65+I65+J65+K65+L65)</f>
        <v>3422.2</v>
      </c>
      <c r="T65" s="219">
        <f>SUM(G65+M65+N65+O65)</f>
        <v>0</v>
      </c>
      <c r="U65" s="220">
        <f>SUM(H65+P65)</f>
        <v>0</v>
      </c>
    </row>
    <row r="66" spans="1:21" s="10" customFormat="1" ht="22.5" customHeight="1" hidden="1">
      <c r="A66" s="14"/>
      <c r="B66" s="197" t="s">
        <v>447</v>
      </c>
      <c r="C66" s="9" t="s">
        <v>133</v>
      </c>
      <c r="D66" s="165" t="s">
        <v>259</v>
      </c>
      <c r="E66" s="249"/>
      <c r="F66" s="188"/>
      <c r="G66" s="188"/>
      <c r="H66" s="308"/>
      <c r="I66" s="311"/>
      <c r="J66" s="210"/>
      <c r="K66" s="210"/>
      <c r="L66" s="300">
        <v>995.2</v>
      </c>
      <c r="M66" s="226"/>
      <c r="N66" s="183"/>
      <c r="O66" s="402"/>
      <c r="P66" s="314"/>
      <c r="Q66" s="235">
        <f t="shared" si="6"/>
        <v>995.2</v>
      </c>
      <c r="R66" s="226">
        <f t="shared" si="7"/>
        <v>995.2</v>
      </c>
      <c r="S66" s="183">
        <f>SUM(F66+I66+J66+K66+L66)</f>
        <v>995.2</v>
      </c>
      <c r="T66" s="219">
        <f>SUM(G66+M66+N66+O66)</f>
        <v>0</v>
      </c>
      <c r="U66" s="220">
        <f>SUM(H66+P66)</f>
        <v>0</v>
      </c>
    </row>
    <row r="67" spans="1:21" s="10" customFormat="1" ht="22.5" customHeight="1" hidden="1">
      <c r="A67" s="14"/>
      <c r="B67" s="197" t="s">
        <v>448</v>
      </c>
      <c r="C67" s="9" t="s">
        <v>133</v>
      </c>
      <c r="D67" s="165" t="s">
        <v>259</v>
      </c>
      <c r="E67" s="249"/>
      <c r="F67" s="188"/>
      <c r="G67" s="188"/>
      <c r="H67" s="308"/>
      <c r="I67" s="311"/>
      <c r="J67" s="210"/>
      <c r="K67" s="210"/>
      <c r="L67" s="300">
        <v>301</v>
      </c>
      <c r="M67" s="226"/>
      <c r="N67" s="183"/>
      <c r="O67" s="402"/>
      <c r="P67" s="314"/>
      <c r="Q67" s="235">
        <f t="shared" si="6"/>
        <v>301</v>
      </c>
      <c r="R67" s="226">
        <f t="shared" si="7"/>
        <v>301</v>
      </c>
      <c r="S67" s="183">
        <f>SUM(F67+I67+J67+K67+L67)</f>
        <v>301</v>
      </c>
      <c r="T67" s="219">
        <f>SUM(G67+M67+N67+O67)</f>
        <v>0</v>
      </c>
      <c r="U67" s="220">
        <f>SUM(H67+P67)</f>
        <v>0</v>
      </c>
    </row>
    <row r="68" spans="1:21" s="10" customFormat="1" ht="22.5" customHeight="1" hidden="1">
      <c r="A68" s="14"/>
      <c r="B68" s="197" t="s">
        <v>449</v>
      </c>
      <c r="C68" s="9" t="s">
        <v>133</v>
      </c>
      <c r="D68" s="165" t="s">
        <v>259</v>
      </c>
      <c r="E68" s="249"/>
      <c r="F68" s="188"/>
      <c r="G68" s="188"/>
      <c r="H68" s="308"/>
      <c r="I68" s="311"/>
      <c r="J68" s="210"/>
      <c r="K68" s="210"/>
      <c r="L68" s="300">
        <v>21</v>
      </c>
      <c r="M68" s="226"/>
      <c r="N68" s="183"/>
      <c r="O68" s="402"/>
      <c r="P68" s="314"/>
      <c r="Q68" s="235">
        <f t="shared" si="6"/>
        <v>21</v>
      </c>
      <c r="R68" s="226">
        <f t="shared" si="7"/>
        <v>21</v>
      </c>
      <c r="S68" s="183">
        <f>SUM(F68+I68+J68+K68+L68)</f>
        <v>21</v>
      </c>
      <c r="T68" s="219">
        <f>SUM(G68+M68+N68+O68)</f>
        <v>0</v>
      </c>
      <c r="U68" s="220">
        <f>SUM(H68+P68)</f>
        <v>0</v>
      </c>
    </row>
    <row r="69" spans="1:21" s="17" customFormat="1" ht="21" customHeight="1" hidden="1">
      <c r="A69" s="14" t="s">
        <v>69</v>
      </c>
      <c r="B69" s="331" t="s">
        <v>280</v>
      </c>
      <c r="C69" s="368" t="s">
        <v>133</v>
      </c>
      <c r="D69" s="333" t="s">
        <v>143</v>
      </c>
      <c r="E69" s="348">
        <f>SUM(F69:H69)</f>
        <v>27284.2</v>
      </c>
      <c r="F69" s="349">
        <f>SUM(F70+F71+F72)</f>
        <v>27193</v>
      </c>
      <c r="G69" s="349">
        <f aca="true" t="shared" si="28" ref="G69:U69">SUM(G70+G71+G72)</f>
        <v>0</v>
      </c>
      <c r="H69" s="351">
        <f t="shared" si="28"/>
        <v>91.2</v>
      </c>
      <c r="I69" s="348">
        <f t="shared" si="28"/>
        <v>0</v>
      </c>
      <c r="J69" s="349">
        <f t="shared" si="28"/>
        <v>0</v>
      </c>
      <c r="K69" s="349">
        <f t="shared" si="28"/>
        <v>0</v>
      </c>
      <c r="L69" s="350">
        <f t="shared" si="28"/>
        <v>0</v>
      </c>
      <c r="M69" s="352">
        <f t="shared" si="28"/>
        <v>0</v>
      </c>
      <c r="N69" s="349">
        <f t="shared" si="28"/>
        <v>0</v>
      </c>
      <c r="O69" s="351">
        <f t="shared" si="28"/>
        <v>0</v>
      </c>
      <c r="P69" s="367">
        <f t="shared" si="28"/>
        <v>0</v>
      </c>
      <c r="Q69" s="374">
        <f t="shared" si="28"/>
        <v>0</v>
      </c>
      <c r="R69" s="352">
        <f t="shared" si="28"/>
        <v>27284.2</v>
      </c>
      <c r="S69" s="349">
        <f>SUM(S70+S71+S72)</f>
        <v>27193</v>
      </c>
      <c r="T69" s="349">
        <f t="shared" si="28"/>
        <v>0</v>
      </c>
      <c r="U69" s="349">
        <f t="shared" si="28"/>
        <v>91.2</v>
      </c>
    </row>
    <row r="70" spans="1:21" s="10" customFormat="1" ht="21.75" customHeight="1" hidden="1">
      <c r="A70" s="14"/>
      <c r="B70" s="197" t="s">
        <v>70</v>
      </c>
      <c r="C70" s="9" t="s">
        <v>133</v>
      </c>
      <c r="D70" s="165" t="s">
        <v>143</v>
      </c>
      <c r="E70" s="178">
        <f t="shared" si="20"/>
        <v>19235.2</v>
      </c>
      <c r="F70" s="250">
        <v>19144</v>
      </c>
      <c r="G70" s="250"/>
      <c r="H70" s="309">
        <v>91.2</v>
      </c>
      <c r="I70" s="311"/>
      <c r="J70" s="210"/>
      <c r="K70" s="210"/>
      <c r="L70" s="300"/>
      <c r="M70" s="230"/>
      <c r="N70" s="210"/>
      <c r="O70" s="234"/>
      <c r="P70" s="314"/>
      <c r="Q70" s="235">
        <f t="shared" si="6"/>
        <v>0</v>
      </c>
      <c r="R70" s="226">
        <f t="shared" si="7"/>
        <v>19235.2</v>
      </c>
      <c r="S70" s="183">
        <f t="shared" si="22"/>
        <v>19144</v>
      </c>
      <c r="T70" s="183">
        <f t="shared" si="23"/>
        <v>0</v>
      </c>
      <c r="U70" s="210">
        <f t="shared" si="24"/>
        <v>91.2</v>
      </c>
    </row>
    <row r="71" spans="1:21" s="10" customFormat="1" ht="36" customHeight="1" hidden="1">
      <c r="A71" s="7"/>
      <c r="B71" s="197" t="s">
        <v>397</v>
      </c>
      <c r="C71" s="9" t="s">
        <v>133</v>
      </c>
      <c r="D71" s="165" t="s">
        <v>143</v>
      </c>
      <c r="E71" s="180">
        <f t="shared" si="20"/>
        <v>6549</v>
      </c>
      <c r="F71" s="181">
        <v>6549</v>
      </c>
      <c r="G71" s="181"/>
      <c r="H71" s="232"/>
      <c r="I71" s="311"/>
      <c r="J71" s="210"/>
      <c r="K71" s="210"/>
      <c r="L71" s="300"/>
      <c r="M71" s="230"/>
      <c r="N71" s="210"/>
      <c r="O71" s="234"/>
      <c r="P71" s="314"/>
      <c r="Q71" s="235">
        <f t="shared" si="6"/>
        <v>0</v>
      </c>
      <c r="R71" s="226">
        <f t="shared" si="7"/>
        <v>6549</v>
      </c>
      <c r="S71" s="183">
        <f t="shared" si="22"/>
        <v>6549</v>
      </c>
      <c r="T71" s="183">
        <f t="shared" si="23"/>
        <v>0</v>
      </c>
      <c r="U71" s="210">
        <f t="shared" si="24"/>
        <v>0</v>
      </c>
    </row>
    <row r="72" spans="1:21" s="10" customFormat="1" ht="34.5" customHeight="1" hidden="1">
      <c r="A72" s="162"/>
      <c r="B72" s="199" t="s">
        <v>432</v>
      </c>
      <c r="C72" s="163" t="s">
        <v>133</v>
      </c>
      <c r="D72" s="167" t="s">
        <v>143</v>
      </c>
      <c r="E72" s="180">
        <f t="shared" si="20"/>
        <v>1500</v>
      </c>
      <c r="F72" s="181">
        <v>1500</v>
      </c>
      <c r="G72" s="181"/>
      <c r="H72" s="232"/>
      <c r="I72" s="312"/>
      <c r="J72" s="210"/>
      <c r="K72" s="210"/>
      <c r="L72" s="300"/>
      <c r="M72" s="230"/>
      <c r="N72" s="210"/>
      <c r="O72" s="234"/>
      <c r="P72" s="314"/>
      <c r="Q72" s="235">
        <f t="shared" si="6"/>
        <v>0</v>
      </c>
      <c r="R72" s="226">
        <f t="shared" si="7"/>
        <v>1500</v>
      </c>
      <c r="S72" s="183">
        <f t="shared" si="22"/>
        <v>1500</v>
      </c>
      <c r="T72" s="183">
        <f t="shared" si="23"/>
        <v>0</v>
      </c>
      <c r="U72" s="210">
        <f t="shared" si="24"/>
        <v>0</v>
      </c>
    </row>
    <row r="73" spans="1:21" s="24" customFormat="1" ht="24" customHeight="1" hidden="1">
      <c r="A73" s="21" t="s">
        <v>156</v>
      </c>
      <c r="B73" s="200" t="s">
        <v>157</v>
      </c>
      <c r="C73" s="332" t="s">
        <v>135</v>
      </c>
      <c r="D73" s="333" t="s">
        <v>124</v>
      </c>
      <c r="E73" s="360">
        <f aca="true" t="shared" si="29" ref="E73:P73">SUM(E74+E88+E97)</f>
        <v>244927</v>
      </c>
      <c r="F73" s="361">
        <f t="shared" si="29"/>
        <v>94002.09999999999</v>
      </c>
      <c r="G73" s="361">
        <f t="shared" si="29"/>
        <v>145024.8</v>
      </c>
      <c r="H73" s="364">
        <f t="shared" si="29"/>
        <v>5900.1</v>
      </c>
      <c r="I73" s="360">
        <f t="shared" si="29"/>
        <v>0</v>
      </c>
      <c r="J73" s="361">
        <f t="shared" si="29"/>
        <v>0</v>
      </c>
      <c r="K73" s="361">
        <f t="shared" si="29"/>
        <v>0</v>
      </c>
      <c r="L73" s="362">
        <f t="shared" si="29"/>
        <v>0</v>
      </c>
      <c r="M73" s="363">
        <f t="shared" si="29"/>
        <v>0</v>
      </c>
      <c r="N73" s="361">
        <f t="shared" si="29"/>
        <v>0</v>
      </c>
      <c r="O73" s="364">
        <f t="shared" si="29"/>
        <v>0</v>
      </c>
      <c r="P73" s="365">
        <f t="shared" si="29"/>
        <v>0</v>
      </c>
      <c r="Q73" s="366">
        <f aca="true" t="shared" si="30" ref="Q73:Q142">SUM(I73:P73)</f>
        <v>0</v>
      </c>
      <c r="R73" s="339">
        <f aca="true" t="shared" si="31" ref="R73:R142">SUM(S73:U73)</f>
        <v>244926.99999999997</v>
      </c>
      <c r="S73" s="340">
        <f t="shared" si="22"/>
        <v>94002.09999999999</v>
      </c>
      <c r="T73" s="340">
        <f t="shared" si="23"/>
        <v>145024.8</v>
      </c>
      <c r="U73" s="341">
        <f t="shared" si="24"/>
        <v>5900.1</v>
      </c>
    </row>
    <row r="74" spans="1:21" s="24" customFormat="1" ht="18.75" customHeight="1" hidden="1">
      <c r="A74" s="21" t="s">
        <v>71</v>
      </c>
      <c r="B74" s="200" t="s">
        <v>282</v>
      </c>
      <c r="C74" s="332" t="s">
        <v>135</v>
      </c>
      <c r="D74" s="333" t="s">
        <v>123</v>
      </c>
      <c r="E74" s="348">
        <f>SUM(E75+E76+E77+E83+E84+E85)</f>
        <v>127362.6</v>
      </c>
      <c r="F74" s="349">
        <f>SUM(F75+F76+F77+F83+F84+F85)</f>
        <v>24229.699999999997</v>
      </c>
      <c r="G74" s="349">
        <f>SUM(G75+G76+G77+G83+G84+G85)</f>
        <v>97232.8</v>
      </c>
      <c r="H74" s="350">
        <f>SUM(H75+H76+H77+H83+H84+H85)</f>
        <v>5900.1</v>
      </c>
      <c r="I74" s="348">
        <f>SUM(I75+I77+I83+I84+I85+I76)</f>
        <v>2195.9</v>
      </c>
      <c r="J74" s="349">
        <f aca="true" t="shared" si="32" ref="J74:U74">SUM(J75+J77+J83+J84+J85)</f>
        <v>0</v>
      </c>
      <c r="K74" s="349">
        <f t="shared" si="32"/>
        <v>0</v>
      </c>
      <c r="L74" s="350">
        <f t="shared" si="32"/>
        <v>0</v>
      </c>
      <c r="M74" s="352">
        <f>SUM(M75+M77+M83+M84+M85)</f>
        <v>0</v>
      </c>
      <c r="N74" s="349">
        <f t="shared" si="32"/>
        <v>0</v>
      </c>
      <c r="O74" s="351">
        <f t="shared" si="32"/>
        <v>0</v>
      </c>
      <c r="P74" s="367">
        <f t="shared" si="32"/>
        <v>0</v>
      </c>
      <c r="Q74" s="374">
        <f t="shared" si="32"/>
        <v>0</v>
      </c>
      <c r="R74" s="352">
        <f>SUM(R75+R77+R83+R84+R85+R76)</f>
        <v>129558.5</v>
      </c>
      <c r="S74" s="349">
        <f>SUM(S75+S77+S83+S84+S85+S76)</f>
        <v>26425.6</v>
      </c>
      <c r="T74" s="349">
        <f t="shared" si="32"/>
        <v>97232.8</v>
      </c>
      <c r="U74" s="349">
        <f t="shared" si="32"/>
        <v>5900.1</v>
      </c>
    </row>
    <row r="75" spans="1:21" s="10" customFormat="1" ht="21" customHeight="1" hidden="1">
      <c r="A75" s="7"/>
      <c r="B75" s="197" t="s">
        <v>426</v>
      </c>
      <c r="C75" s="9" t="s">
        <v>135</v>
      </c>
      <c r="D75" s="165" t="s">
        <v>123</v>
      </c>
      <c r="E75" s="178">
        <f t="shared" si="20"/>
        <v>5847.8</v>
      </c>
      <c r="F75" s="250">
        <v>5847.8</v>
      </c>
      <c r="G75" s="250"/>
      <c r="H75" s="309"/>
      <c r="I75" s="311"/>
      <c r="J75" s="210"/>
      <c r="K75" s="210"/>
      <c r="L75" s="300"/>
      <c r="M75" s="230"/>
      <c r="N75" s="210"/>
      <c r="O75" s="234"/>
      <c r="P75" s="314"/>
      <c r="Q75" s="235">
        <f t="shared" si="30"/>
        <v>0</v>
      </c>
      <c r="R75" s="226">
        <f t="shared" si="31"/>
        <v>5847.8</v>
      </c>
      <c r="S75" s="183">
        <f aca="true" t="shared" si="33" ref="S75:S82">SUM(F75+I75+J75+K75+L75)</f>
        <v>5847.8</v>
      </c>
      <c r="T75" s="183">
        <f t="shared" si="23"/>
        <v>0</v>
      </c>
      <c r="U75" s="210">
        <f t="shared" si="24"/>
        <v>0</v>
      </c>
    </row>
    <row r="76" spans="1:21" s="10" customFormat="1" ht="20.25" customHeight="1" hidden="1">
      <c r="A76" s="7"/>
      <c r="B76" s="197" t="s">
        <v>427</v>
      </c>
      <c r="C76" s="9" t="s">
        <v>135</v>
      </c>
      <c r="D76" s="165" t="s">
        <v>123</v>
      </c>
      <c r="E76" s="180">
        <f t="shared" si="20"/>
        <v>5000</v>
      </c>
      <c r="F76" s="181">
        <v>5000</v>
      </c>
      <c r="G76" s="181"/>
      <c r="H76" s="232"/>
      <c r="I76" s="312">
        <v>2195.9</v>
      </c>
      <c r="J76" s="210"/>
      <c r="K76" s="210"/>
      <c r="L76" s="300"/>
      <c r="M76" s="230"/>
      <c r="N76" s="210"/>
      <c r="O76" s="234"/>
      <c r="P76" s="314"/>
      <c r="Q76" s="235">
        <f t="shared" si="30"/>
        <v>2195.9</v>
      </c>
      <c r="R76" s="226">
        <f t="shared" si="31"/>
        <v>7195.9</v>
      </c>
      <c r="S76" s="183">
        <f t="shared" si="33"/>
        <v>7195.9</v>
      </c>
      <c r="T76" s="183">
        <f t="shared" si="23"/>
        <v>0</v>
      </c>
      <c r="U76" s="210">
        <f t="shared" si="24"/>
        <v>0</v>
      </c>
    </row>
    <row r="77" spans="1:21" s="10" customFormat="1" ht="19.5" customHeight="1" hidden="1">
      <c r="A77" s="7"/>
      <c r="B77" s="197" t="s">
        <v>186</v>
      </c>
      <c r="C77" s="9" t="s">
        <v>135</v>
      </c>
      <c r="D77" s="165" t="s">
        <v>123</v>
      </c>
      <c r="E77" s="180">
        <f t="shared" si="20"/>
        <v>65617.2</v>
      </c>
      <c r="F77" s="181">
        <f>SUM(F78:F82)</f>
        <v>732</v>
      </c>
      <c r="G77" s="181">
        <f>SUM(G78:G82)</f>
        <v>61379.5</v>
      </c>
      <c r="H77" s="232">
        <f>SUM(H78:H82)</f>
        <v>3505.7</v>
      </c>
      <c r="I77" s="311"/>
      <c r="J77" s="210"/>
      <c r="K77" s="210"/>
      <c r="L77" s="300"/>
      <c r="M77" s="230"/>
      <c r="N77" s="210"/>
      <c r="O77" s="234"/>
      <c r="P77" s="314"/>
      <c r="Q77" s="235">
        <f t="shared" si="30"/>
        <v>0</v>
      </c>
      <c r="R77" s="226">
        <f t="shared" si="31"/>
        <v>65617.2</v>
      </c>
      <c r="S77" s="183">
        <f t="shared" si="33"/>
        <v>732</v>
      </c>
      <c r="T77" s="183">
        <f aca="true" t="shared" si="34" ref="T77:T82">SUM(G77+M77+N77+O77)</f>
        <v>61379.5</v>
      </c>
      <c r="U77" s="210">
        <f t="shared" si="24"/>
        <v>3505.7</v>
      </c>
    </row>
    <row r="78" spans="1:21" s="10" customFormat="1" ht="19.5" customHeight="1" hidden="1">
      <c r="A78" s="7"/>
      <c r="B78" s="248" t="s">
        <v>431</v>
      </c>
      <c r="C78" s="9" t="s">
        <v>135</v>
      </c>
      <c r="D78" s="165" t="s">
        <v>123</v>
      </c>
      <c r="E78" s="180">
        <f t="shared" si="20"/>
        <v>3505.7</v>
      </c>
      <c r="F78" s="181"/>
      <c r="G78" s="181"/>
      <c r="H78" s="232">
        <v>3505.7</v>
      </c>
      <c r="I78" s="311"/>
      <c r="J78" s="210"/>
      <c r="K78" s="210"/>
      <c r="L78" s="300"/>
      <c r="M78" s="230"/>
      <c r="N78" s="210"/>
      <c r="O78" s="234"/>
      <c r="P78" s="314"/>
      <c r="Q78" s="235">
        <f t="shared" si="30"/>
        <v>0</v>
      </c>
      <c r="R78" s="226">
        <f>SUM(S78:U78)</f>
        <v>3505.7</v>
      </c>
      <c r="S78" s="183">
        <f t="shared" si="33"/>
        <v>0</v>
      </c>
      <c r="T78" s="183">
        <f t="shared" si="34"/>
        <v>0</v>
      </c>
      <c r="U78" s="210">
        <f t="shared" si="24"/>
        <v>3505.7</v>
      </c>
    </row>
    <row r="79" spans="1:21" s="10" customFormat="1" ht="34.5" customHeight="1" hidden="1">
      <c r="A79" s="7"/>
      <c r="B79" s="248" t="s">
        <v>39</v>
      </c>
      <c r="C79" s="9" t="s">
        <v>135</v>
      </c>
      <c r="D79" s="165" t="s">
        <v>123</v>
      </c>
      <c r="E79" s="180">
        <f t="shared" si="20"/>
        <v>25478.4</v>
      </c>
      <c r="F79" s="181"/>
      <c r="G79" s="181">
        <v>25478.4</v>
      </c>
      <c r="H79" s="232"/>
      <c r="I79" s="311"/>
      <c r="J79" s="210"/>
      <c r="K79" s="210"/>
      <c r="L79" s="300"/>
      <c r="M79" s="230"/>
      <c r="N79" s="210"/>
      <c r="O79" s="234"/>
      <c r="P79" s="314"/>
      <c r="Q79" s="235">
        <f t="shared" si="30"/>
        <v>0</v>
      </c>
      <c r="R79" s="226">
        <f>SUM(S79:U79)</f>
        <v>25478.4</v>
      </c>
      <c r="S79" s="183">
        <f t="shared" si="33"/>
        <v>0</v>
      </c>
      <c r="T79" s="183">
        <f t="shared" si="34"/>
        <v>25478.4</v>
      </c>
      <c r="U79" s="210">
        <f t="shared" si="24"/>
        <v>0</v>
      </c>
    </row>
    <row r="80" spans="1:21" s="10" customFormat="1" ht="32.25" customHeight="1" hidden="1">
      <c r="A80" s="7"/>
      <c r="B80" s="248" t="s">
        <v>27</v>
      </c>
      <c r="C80" s="9"/>
      <c r="D80" s="165"/>
      <c r="E80" s="180">
        <f t="shared" si="20"/>
        <v>24452.4</v>
      </c>
      <c r="F80" s="181"/>
      <c r="G80" s="181">
        <v>24452.4</v>
      </c>
      <c r="H80" s="232"/>
      <c r="I80" s="311"/>
      <c r="J80" s="210"/>
      <c r="K80" s="210"/>
      <c r="L80" s="300"/>
      <c r="M80" s="230"/>
      <c r="N80" s="210"/>
      <c r="O80" s="234"/>
      <c r="P80" s="314"/>
      <c r="Q80" s="235">
        <f t="shared" si="30"/>
        <v>0</v>
      </c>
      <c r="R80" s="226">
        <f>SUM(S80:U80)</f>
        <v>24452.4</v>
      </c>
      <c r="S80" s="183">
        <f t="shared" si="33"/>
        <v>0</v>
      </c>
      <c r="T80" s="183">
        <f t="shared" si="34"/>
        <v>24452.4</v>
      </c>
      <c r="U80" s="210">
        <f>SUM(H80+P80)</f>
        <v>0</v>
      </c>
    </row>
    <row r="81" spans="1:21" s="10" customFormat="1" ht="19.5" customHeight="1" hidden="1">
      <c r="A81" s="7"/>
      <c r="B81" s="233" t="s">
        <v>428</v>
      </c>
      <c r="C81" s="9" t="s">
        <v>135</v>
      </c>
      <c r="D81" s="165" t="s">
        <v>123</v>
      </c>
      <c r="E81" s="180">
        <f t="shared" si="20"/>
        <v>9770.2</v>
      </c>
      <c r="F81" s="181">
        <v>732</v>
      </c>
      <c r="G81" s="181">
        <v>9038.2</v>
      </c>
      <c r="H81" s="232"/>
      <c r="I81" s="311"/>
      <c r="J81" s="210"/>
      <c r="K81" s="210"/>
      <c r="L81" s="300"/>
      <c r="M81" s="230"/>
      <c r="N81" s="210"/>
      <c r="O81" s="234"/>
      <c r="P81" s="314"/>
      <c r="Q81" s="235">
        <f t="shared" si="30"/>
        <v>0</v>
      </c>
      <c r="R81" s="226">
        <f>SUM(S81:U81)</f>
        <v>9770.2</v>
      </c>
      <c r="S81" s="183">
        <f t="shared" si="33"/>
        <v>732</v>
      </c>
      <c r="T81" s="183">
        <f t="shared" si="34"/>
        <v>9038.2</v>
      </c>
      <c r="U81" s="210">
        <f t="shared" si="24"/>
        <v>0</v>
      </c>
    </row>
    <row r="82" spans="1:21" s="10" customFormat="1" ht="19.5" customHeight="1" hidden="1">
      <c r="A82" s="7"/>
      <c r="B82" s="233" t="s">
        <v>429</v>
      </c>
      <c r="C82" s="9"/>
      <c r="D82" s="165"/>
      <c r="E82" s="180">
        <f t="shared" si="20"/>
        <v>2410.5</v>
      </c>
      <c r="F82" s="181"/>
      <c r="G82" s="181">
        <v>2410.5</v>
      </c>
      <c r="H82" s="232"/>
      <c r="I82" s="311"/>
      <c r="J82" s="210"/>
      <c r="K82" s="210"/>
      <c r="L82" s="300"/>
      <c r="M82" s="230"/>
      <c r="N82" s="210"/>
      <c r="O82" s="234"/>
      <c r="P82" s="314"/>
      <c r="Q82" s="235">
        <f t="shared" si="30"/>
        <v>0</v>
      </c>
      <c r="R82" s="226">
        <f>SUM(S82:U82)</f>
        <v>2410.5</v>
      </c>
      <c r="S82" s="183">
        <f t="shared" si="33"/>
        <v>0</v>
      </c>
      <c r="T82" s="183">
        <f t="shared" si="34"/>
        <v>2410.5</v>
      </c>
      <c r="U82" s="210">
        <f t="shared" si="24"/>
        <v>0</v>
      </c>
    </row>
    <row r="83" spans="1:21" s="10" customFormat="1" ht="25.5" customHeight="1" hidden="1">
      <c r="A83" s="7"/>
      <c r="B83" s="197" t="s">
        <v>268</v>
      </c>
      <c r="C83" s="9" t="s">
        <v>135</v>
      </c>
      <c r="D83" s="165" t="s">
        <v>123</v>
      </c>
      <c r="E83" s="180">
        <f t="shared" si="20"/>
        <v>10440</v>
      </c>
      <c r="F83" s="181">
        <v>10440</v>
      </c>
      <c r="G83" s="181"/>
      <c r="H83" s="232"/>
      <c r="I83" s="311"/>
      <c r="J83" s="210"/>
      <c r="K83" s="210"/>
      <c r="L83" s="300"/>
      <c r="M83" s="230"/>
      <c r="N83" s="210"/>
      <c r="O83" s="234"/>
      <c r="P83" s="314"/>
      <c r="Q83" s="235">
        <f t="shared" si="30"/>
        <v>0</v>
      </c>
      <c r="R83" s="226">
        <f t="shared" si="31"/>
        <v>10440</v>
      </c>
      <c r="S83" s="183">
        <f t="shared" si="22"/>
        <v>10440</v>
      </c>
      <c r="T83" s="183">
        <f t="shared" si="23"/>
        <v>0</v>
      </c>
      <c r="U83" s="210">
        <f t="shared" si="24"/>
        <v>0</v>
      </c>
    </row>
    <row r="84" spans="1:21" s="10" customFormat="1" ht="21" customHeight="1" hidden="1">
      <c r="A84" s="7"/>
      <c r="B84" s="197" t="s">
        <v>54</v>
      </c>
      <c r="C84" s="9" t="s">
        <v>135</v>
      </c>
      <c r="D84" s="165" t="s">
        <v>123</v>
      </c>
      <c r="E84" s="180">
        <f t="shared" si="20"/>
        <v>2394.4</v>
      </c>
      <c r="F84" s="181"/>
      <c r="G84" s="181"/>
      <c r="H84" s="232">
        <v>2394.4</v>
      </c>
      <c r="I84" s="311"/>
      <c r="J84" s="210"/>
      <c r="K84" s="210"/>
      <c r="L84" s="300"/>
      <c r="M84" s="230"/>
      <c r="N84" s="210"/>
      <c r="O84" s="234"/>
      <c r="P84" s="314"/>
      <c r="Q84" s="235">
        <f t="shared" si="30"/>
        <v>0</v>
      </c>
      <c r="R84" s="226">
        <f t="shared" si="31"/>
        <v>2394.4</v>
      </c>
      <c r="S84" s="183">
        <f t="shared" si="22"/>
        <v>0</v>
      </c>
      <c r="T84" s="183">
        <f t="shared" si="23"/>
        <v>0</v>
      </c>
      <c r="U84" s="210">
        <f t="shared" si="24"/>
        <v>2394.4</v>
      </c>
    </row>
    <row r="85" spans="1:21" s="10" customFormat="1" ht="18.75" customHeight="1" hidden="1">
      <c r="A85" s="7"/>
      <c r="B85" s="197" t="s">
        <v>40</v>
      </c>
      <c r="C85" s="9" t="s">
        <v>135</v>
      </c>
      <c r="D85" s="165" t="s">
        <v>123</v>
      </c>
      <c r="E85" s="180">
        <f t="shared" si="20"/>
        <v>38063.200000000004</v>
      </c>
      <c r="F85" s="216">
        <f>SUM(F86:F87)</f>
        <v>2209.8999999999996</v>
      </c>
      <c r="G85" s="181">
        <f>SUM(G86:G87)</f>
        <v>35853.3</v>
      </c>
      <c r="H85" s="232"/>
      <c r="I85" s="311"/>
      <c r="J85" s="210"/>
      <c r="K85" s="210"/>
      <c r="L85" s="300"/>
      <c r="M85" s="230"/>
      <c r="N85" s="210"/>
      <c r="O85" s="234"/>
      <c r="P85" s="314"/>
      <c r="Q85" s="235">
        <f t="shared" si="30"/>
        <v>0</v>
      </c>
      <c r="R85" s="226">
        <f t="shared" si="31"/>
        <v>38063.200000000004</v>
      </c>
      <c r="S85" s="183">
        <f t="shared" si="22"/>
        <v>2209.8999999999996</v>
      </c>
      <c r="T85" s="183">
        <f>SUM(G85+M85+N85+O85)</f>
        <v>35853.3</v>
      </c>
      <c r="U85" s="210">
        <f t="shared" si="24"/>
        <v>0</v>
      </c>
    </row>
    <row r="86" spans="1:21" s="10" customFormat="1" ht="27.75" customHeight="1" hidden="1">
      <c r="A86" s="50"/>
      <c r="B86" s="248" t="s">
        <v>39</v>
      </c>
      <c r="C86" s="9" t="s">
        <v>135</v>
      </c>
      <c r="D86" s="165" t="s">
        <v>123</v>
      </c>
      <c r="E86" s="180">
        <f t="shared" si="20"/>
        <v>13385.5</v>
      </c>
      <c r="F86" s="216">
        <v>925.3</v>
      </c>
      <c r="G86" s="181">
        <v>12460.2</v>
      </c>
      <c r="H86" s="232"/>
      <c r="I86" s="311"/>
      <c r="J86" s="210"/>
      <c r="K86" s="210"/>
      <c r="L86" s="300"/>
      <c r="M86" s="230"/>
      <c r="N86" s="210"/>
      <c r="O86" s="234"/>
      <c r="P86" s="314"/>
      <c r="Q86" s="235">
        <f t="shared" si="30"/>
        <v>0</v>
      </c>
      <c r="R86" s="226">
        <f t="shared" si="31"/>
        <v>13385.5</v>
      </c>
      <c r="S86" s="183">
        <f t="shared" si="22"/>
        <v>925.3</v>
      </c>
      <c r="T86" s="183">
        <f t="shared" si="23"/>
        <v>12460.2</v>
      </c>
      <c r="U86" s="210">
        <f t="shared" si="24"/>
        <v>0</v>
      </c>
    </row>
    <row r="87" spans="1:21" s="10" customFormat="1" ht="27.75" customHeight="1" hidden="1">
      <c r="A87" s="50"/>
      <c r="B87" s="248" t="s">
        <v>27</v>
      </c>
      <c r="C87" s="9" t="s">
        <v>135</v>
      </c>
      <c r="D87" s="165" t="s">
        <v>123</v>
      </c>
      <c r="E87" s="180">
        <f t="shared" si="20"/>
        <v>24677.699999999997</v>
      </c>
      <c r="F87" s="216">
        <v>1284.6</v>
      </c>
      <c r="G87" s="181">
        <v>23393.1</v>
      </c>
      <c r="H87" s="232"/>
      <c r="I87" s="311"/>
      <c r="J87" s="210"/>
      <c r="K87" s="210"/>
      <c r="L87" s="300"/>
      <c r="M87" s="230"/>
      <c r="N87" s="210"/>
      <c r="O87" s="234"/>
      <c r="P87" s="314"/>
      <c r="Q87" s="235">
        <f t="shared" si="30"/>
        <v>0</v>
      </c>
      <c r="R87" s="226">
        <f t="shared" si="31"/>
        <v>24677.699999999997</v>
      </c>
      <c r="S87" s="183">
        <f t="shared" si="22"/>
        <v>1284.6</v>
      </c>
      <c r="T87" s="183">
        <f t="shared" si="23"/>
        <v>23393.1</v>
      </c>
      <c r="U87" s="210">
        <f t="shared" si="24"/>
        <v>0</v>
      </c>
    </row>
    <row r="88" spans="1:21" s="17" customFormat="1" ht="20.25" customHeight="1" hidden="1">
      <c r="A88" s="25" t="s">
        <v>78</v>
      </c>
      <c r="B88" s="345" t="s">
        <v>337</v>
      </c>
      <c r="C88" s="369" t="s">
        <v>135</v>
      </c>
      <c r="D88" s="370" t="s">
        <v>126</v>
      </c>
      <c r="E88" s="348">
        <f t="shared" si="20"/>
        <v>67924.2</v>
      </c>
      <c r="F88" s="349">
        <f>SUM(F89:F96)</f>
        <v>20132.199999999997</v>
      </c>
      <c r="G88" s="349">
        <f>SUM(G89:G96)</f>
        <v>47792</v>
      </c>
      <c r="H88" s="351">
        <f>SUM(H89:H96)</f>
        <v>0</v>
      </c>
      <c r="I88" s="348">
        <f>SUM(I89:I96)</f>
        <v>0</v>
      </c>
      <c r="J88" s="349">
        <f aca="true" t="shared" si="35" ref="J88:P88">SUM(J89:J96)</f>
        <v>0</v>
      </c>
      <c r="K88" s="349">
        <f t="shared" si="35"/>
        <v>0</v>
      </c>
      <c r="L88" s="350">
        <f t="shared" si="35"/>
        <v>0</v>
      </c>
      <c r="M88" s="352">
        <f t="shared" si="35"/>
        <v>0</v>
      </c>
      <c r="N88" s="372">
        <f t="shared" si="35"/>
        <v>0</v>
      </c>
      <c r="O88" s="373">
        <f t="shared" si="35"/>
        <v>0</v>
      </c>
      <c r="P88" s="374">
        <f t="shared" si="35"/>
        <v>0</v>
      </c>
      <c r="Q88" s="338">
        <f t="shared" si="30"/>
        <v>0</v>
      </c>
      <c r="R88" s="339">
        <f t="shared" si="31"/>
        <v>67924.2</v>
      </c>
      <c r="S88" s="340">
        <f t="shared" si="22"/>
        <v>20132.199999999997</v>
      </c>
      <c r="T88" s="340">
        <f t="shared" si="23"/>
        <v>47792</v>
      </c>
      <c r="U88" s="341">
        <f t="shared" si="24"/>
        <v>0</v>
      </c>
    </row>
    <row r="89" spans="1:21" s="10" customFormat="1" ht="18.75" customHeight="1" hidden="1">
      <c r="A89" s="7"/>
      <c r="B89" s="197" t="s">
        <v>158</v>
      </c>
      <c r="C89" s="9" t="s">
        <v>135</v>
      </c>
      <c r="D89" s="166" t="s">
        <v>126</v>
      </c>
      <c r="E89" s="180">
        <f t="shared" si="20"/>
        <v>10000</v>
      </c>
      <c r="F89" s="181">
        <v>10000</v>
      </c>
      <c r="G89" s="181"/>
      <c r="H89" s="232"/>
      <c r="I89" s="311"/>
      <c r="J89" s="210"/>
      <c r="K89" s="210"/>
      <c r="L89" s="300"/>
      <c r="M89" s="230"/>
      <c r="N89" s="210"/>
      <c r="O89" s="234"/>
      <c r="P89" s="314"/>
      <c r="Q89" s="235">
        <f t="shared" si="30"/>
        <v>0</v>
      </c>
      <c r="R89" s="226">
        <f t="shared" si="31"/>
        <v>10000</v>
      </c>
      <c r="S89" s="183">
        <f t="shared" si="22"/>
        <v>10000</v>
      </c>
      <c r="T89" s="183">
        <f t="shared" si="23"/>
        <v>0</v>
      </c>
      <c r="U89" s="210">
        <f t="shared" si="24"/>
        <v>0</v>
      </c>
    </row>
    <row r="90" spans="1:21" s="10" customFormat="1" ht="18.75" customHeight="1" hidden="1">
      <c r="A90" s="7"/>
      <c r="B90" s="197" t="s">
        <v>159</v>
      </c>
      <c r="C90" s="9" t="s">
        <v>135</v>
      </c>
      <c r="D90" s="166" t="s">
        <v>126</v>
      </c>
      <c r="E90" s="180">
        <f t="shared" si="20"/>
        <v>228</v>
      </c>
      <c r="F90" s="181">
        <v>228</v>
      </c>
      <c r="G90" s="181"/>
      <c r="H90" s="232"/>
      <c r="I90" s="311"/>
      <c r="J90" s="210"/>
      <c r="K90" s="210"/>
      <c r="L90" s="300"/>
      <c r="M90" s="230"/>
      <c r="N90" s="210"/>
      <c r="O90" s="234"/>
      <c r="P90" s="314"/>
      <c r="Q90" s="235">
        <f t="shared" si="30"/>
        <v>0</v>
      </c>
      <c r="R90" s="226">
        <f t="shared" si="31"/>
        <v>228</v>
      </c>
      <c r="S90" s="183">
        <f t="shared" si="22"/>
        <v>228</v>
      </c>
      <c r="T90" s="183">
        <f t="shared" si="23"/>
        <v>0</v>
      </c>
      <c r="U90" s="210">
        <f t="shared" si="24"/>
        <v>0</v>
      </c>
    </row>
    <row r="91" spans="1:21" s="10" customFormat="1" ht="18" customHeight="1" hidden="1">
      <c r="A91" s="7"/>
      <c r="B91" s="197" t="s">
        <v>80</v>
      </c>
      <c r="C91" s="9" t="s">
        <v>135</v>
      </c>
      <c r="D91" s="166" t="s">
        <v>126</v>
      </c>
      <c r="E91" s="180">
        <f t="shared" si="20"/>
        <v>3600</v>
      </c>
      <c r="F91" s="181">
        <v>3600</v>
      </c>
      <c r="G91" s="181"/>
      <c r="H91" s="232"/>
      <c r="I91" s="311"/>
      <c r="J91" s="210"/>
      <c r="K91" s="210"/>
      <c r="L91" s="300"/>
      <c r="M91" s="230"/>
      <c r="N91" s="210"/>
      <c r="O91" s="234"/>
      <c r="P91" s="314"/>
      <c r="Q91" s="235">
        <f t="shared" si="30"/>
        <v>0</v>
      </c>
      <c r="R91" s="226">
        <f t="shared" si="31"/>
        <v>3600</v>
      </c>
      <c r="S91" s="183">
        <f t="shared" si="22"/>
        <v>3600</v>
      </c>
      <c r="T91" s="183">
        <f t="shared" si="23"/>
        <v>0</v>
      </c>
      <c r="U91" s="210">
        <f t="shared" si="24"/>
        <v>0</v>
      </c>
    </row>
    <row r="92" spans="1:21" s="10" customFormat="1" ht="21.75" customHeight="1" hidden="1">
      <c r="A92" s="7"/>
      <c r="B92" s="197" t="s">
        <v>268</v>
      </c>
      <c r="C92" s="9" t="s">
        <v>135</v>
      </c>
      <c r="D92" s="166" t="s">
        <v>126</v>
      </c>
      <c r="E92" s="180"/>
      <c r="F92" s="181"/>
      <c r="G92" s="181"/>
      <c r="H92" s="232"/>
      <c r="I92" s="311"/>
      <c r="J92" s="210"/>
      <c r="K92" s="210"/>
      <c r="L92" s="300"/>
      <c r="M92" s="230"/>
      <c r="N92" s="210"/>
      <c r="O92" s="234"/>
      <c r="P92" s="314"/>
      <c r="Q92" s="235">
        <f t="shared" si="30"/>
        <v>0</v>
      </c>
      <c r="R92" s="226">
        <f t="shared" si="31"/>
        <v>0</v>
      </c>
      <c r="S92" s="183">
        <f t="shared" si="22"/>
        <v>0</v>
      </c>
      <c r="T92" s="183">
        <f t="shared" si="23"/>
        <v>0</v>
      </c>
      <c r="U92" s="210">
        <f t="shared" si="24"/>
        <v>0</v>
      </c>
    </row>
    <row r="93" spans="1:21" s="10" customFormat="1" ht="18" customHeight="1" hidden="1">
      <c r="A93" s="7"/>
      <c r="B93" s="201" t="s">
        <v>53</v>
      </c>
      <c r="C93" s="9" t="s">
        <v>135</v>
      </c>
      <c r="D93" s="166" t="s">
        <v>126</v>
      </c>
      <c r="E93" s="180">
        <f t="shared" si="20"/>
        <v>0</v>
      </c>
      <c r="F93" s="181"/>
      <c r="G93" s="181"/>
      <c r="H93" s="232"/>
      <c r="I93" s="311"/>
      <c r="J93" s="210"/>
      <c r="K93" s="210"/>
      <c r="L93" s="300"/>
      <c r="M93" s="230"/>
      <c r="N93" s="210"/>
      <c r="O93" s="234"/>
      <c r="P93" s="314"/>
      <c r="Q93" s="235">
        <f t="shared" si="30"/>
        <v>0</v>
      </c>
      <c r="R93" s="226">
        <f t="shared" si="31"/>
        <v>0</v>
      </c>
      <c r="S93" s="183">
        <f t="shared" si="22"/>
        <v>0</v>
      </c>
      <c r="T93" s="183">
        <f t="shared" si="23"/>
        <v>0</v>
      </c>
      <c r="U93" s="210">
        <f t="shared" si="24"/>
        <v>0</v>
      </c>
    </row>
    <row r="94" spans="1:21" s="10" customFormat="1" ht="18" customHeight="1" hidden="1">
      <c r="A94" s="7"/>
      <c r="B94" s="197" t="s">
        <v>146</v>
      </c>
      <c r="C94" s="9" t="s">
        <v>135</v>
      </c>
      <c r="D94" s="166" t="s">
        <v>126</v>
      </c>
      <c r="E94" s="180">
        <f t="shared" si="20"/>
        <v>36995.6</v>
      </c>
      <c r="F94" s="216">
        <v>2818.1</v>
      </c>
      <c r="G94" s="181">
        <v>34177.5</v>
      </c>
      <c r="H94" s="232"/>
      <c r="I94" s="311"/>
      <c r="J94" s="210"/>
      <c r="K94" s="210"/>
      <c r="L94" s="300"/>
      <c r="M94" s="230"/>
      <c r="N94" s="210"/>
      <c r="O94" s="234"/>
      <c r="P94" s="314"/>
      <c r="Q94" s="235">
        <f t="shared" si="30"/>
        <v>0</v>
      </c>
      <c r="R94" s="226">
        <f t="shared" si="31"/>
        <v>36995.6</v>
      </c>
      <c r="S94" s="183">
        <f t="shared" si="22"/>
        <v>2818.1</v>
      </c>
      <c r="T94" s="183">
        <f t="shared" si="23"/>
        <v>34177.5</v>
      </c>
      <c r="U94" s="210">
        <f t="shared" si="24"/>
        <v>0</v>
      </c>
    </row>
    <row r="95" spans="1:21" s="10" customFormat="1" ht="18" customHeight="1" hidden="1">
      <c r="A95" s="7"/>
      <c r="B95" s="197" t="s">
        <v>160</v>
      </c>
      <c r="C95" s="9" t="s">
        <v>135</v>
      </c>
      <c r="D95" s="166" t="s">
        <v>126</v>
      </c>
      <c r="E95" s="180">
        <f t="shared" si="20"/>
        <v>14725.6</v>
      </c>
      <c r="F95" s="216">
        <v>1111.1</v>
      </c>
      <c r="G95" s="181">
        <v>13614.5</v>
      </c>
      <c r="H95" s="232"/>
      <c r="I95" s="311"/>
      <c r="J95" s="210"/>
      <c r="K95" s="210"/>
      <c r="L95" s="300"/>
      <c r="M95" s="230"/>
      <c r="N95" s="210"/>
      <c r="O95" s="234"/>
      <c r="P95" s="314"/>
      <c r="Q95" s="235">
        <f t="shared" si="30"/>
        <v>0</v>
      </c>
      <c r="R95" s="226">
        <f t="shared" si="31"/>
        <v>14725.6</v>
      </c>
      <c r="S95" s="183">
        <f t="shared" si="22"/>
        <v>1111.1</v>
      </c>
      <c r="T95" s="183">
        <f t="shared" si="23"/>
        <v>13614.5</v>
      </c>
      <c r="U95" s="210">
        <f t="shared" si="24"/>
        <v>0</v>
      </c>
    </row>
    <row r="96" spans="1:21" s="10" customFormat="1" ht="18.75" customHeight="1" hidden="1">
      <c r="A96" s="7"/>
      <c r="B96" s="197" t="s">
        <v>161</v>
      </c>
      <c r="C96" s="9" t="s">
        <v>135</v>
      </c>
      <c r="D96" s="166" t="s">
        <v>126</v>
      </c>
      <c r="E96" s="180">
        <f t="shared" si="20"/>
        <v>2375</v>
      </c>
      <c r="F96" s="181">
        <v>2375</v>
      </c>
      <c r="G96" s="181"/>
      <c r="H96" s="232"/>
      <c r="I96" s="299"/>
      <c r="J96" s="210"/>
      <c r="K96" s="210"/>
      <c r="L96" s="300"/>
      <c r="M96" s="230"/>
      <c r="N96" s="210"/>
      <c r="O96" s="234"/>
      <c r="P96" s="314"/>
      <c r="Q96" s="235">
        <f t="shared" si="30"/>
        <v>0</v>
      </c>
      <c r="R96" s="226">
        <f t="shared" si="31"/>
        <v>2375</v>
      </c>
      <c r="S96" s="183">
        <f t="shared" si="22"/>
        <v>2375</v>
      </c>
      <c r="T96" s="183">
        <f t="shared" si="23"/>
        <v>0</v>
      </c>
      <c r="U96" s="210">
        <f t="shared" si="24"/>
        <v>0</v>
      </c>
    </row>
    <row r="97" spans="1:21" s="17" customFormat="1" ht="22.5" customHeight="1" hidden="1">
      <c r="A97" s="14" t="s">
        <v>79</v>
      </c>
      <c r="B97" s="331" t="s">
        <v>300</v>
      </c>
      <c r="C97" s="368" t="s">
        <v>135</v>
      </c>
      <c r="D97" s="375" t="s">
        <v>128</v>
      </c>
      <c r="E97" s="348">
        <f>SUM(F97:H97)</f>
        <v>49640.2</v>
      </c>
      <c r="F97" s="349">
        <f>SUM(F98:F104)</f>
        <v>49640.2</v>
      </c>
      <c r="G97" s="349"/>
      <c r="H97" s="351"/>
      <c r="I97" s="348">
        <f>SUM(I98:I104)</f>
        <v>-2195.9</v>
      </c>
      <c r="J97" s="349">
        <f aca="true" t="shared" si="36" ref="J97:P97">SUM(J98:J104)</f>
        <v>0</v>
      </c>
      <c r="K97" s="349">
        <f t="shared" si="36"/>
        <v>0</v>
      </c>
      <c r="L97" s="350">
        <f t="shared" si="36"/>
        <v>0</v>
      </c>
      <c r="M97" s="352">
        <f t="shared" si="36"/>
        <v>0</v>
      </c>
      <c r="N97" s="349">
        <f t="shared" si="36"/>
        <v>0</v>
      </c>
      <c r="O97" s="351">
        <f t="shared" si="36"/>
        <v>0</v>
      </c>
      <c r="P97" s="367">
        <f t="shared" si="36"/>
        <v>0</v>
      </c>
      <c r="Q97" s="338">
        <f t="shared" si="30"/>
        <v>-2195.9</v>
      </c>
      <c r="R97" s="339">
        <f t="shared" si="31"/>
        <v>47444.299999999996</v>
      </c>
      <c r="S97" s="340">
        <f aca="true" t="shared" si="37" ref="S97:S146">SUM(F97+I97+J97+K97+L97)</f>
        <v>47444.299999999996</v>
      </c>
      <c r="T97" s="340">
        <f aca="true" t="shared" si="38" ref="T97:T109">SUM(G97+M97+N97+O97)</f>
        <v>0</v>
      </c>
      <c r="U97" s="341">
        <f aca="true" t="shared" si="39" ref="U97:U127">SUM(H97+P97)</f>
        <v>0</v>
      </c>
    </row>
    <row r="98" spans="1:21" s="10" customFormat="1" ht="33.75" customHeight="1" hidden="1">
      <c r="A98" s="7"/>
      <c r="B98" s="197" t="s">
        <v>25</v>
      </c>
      <c r="C98" s="9" t="s">
        <v>135</v>
      </c>
      <c r="D98" s="166" t="s">
        <v>128</v>
      </c>
      <c r="E98" s="180">
        <f aca="true" t="shared" si="40" ref="E98:E104">SUM(F98:H98)</f>
        <v>15052</v>
      </c>
      <c r="F98" s="181">
        <v>15052</v>
      </c>
      <c r="G98" s="181"/>
      <c r="H98" s="232"/>
      <c r="I98" s="312"/>
      <c r="J98" s="181"/>
      <c r="K98" s="181"/>
      <c r="L98" s="182"/>
      <c r="M98" s="310"/>
      <c r="N98" s="181"/>
      <c r="O98" s="232"/>
      <c r="P98" s="315"/>
      <c r="Q98" s="235">
        <f t="shared" si="30"/>
        <v>0</v>
      </c>
      <c r="R98" s="226">
        <f t="shared" si="31"/>
        <v>15052</v>
      </c>
      <c r="S98" s="183">
        <f t="shared" si="37"/>
        <v>15052</v>
      </c>
      <c r="T98" s="183">
        <f t="shared" si="38"/>
        <v>0</v>
      </c>
      <c r="U98" s="210">
        <f t="shared" si="39"/>
        <v>0</v>
      </c>
    </row>
    <row r="99" spans="1:21" s="10" customFormat="1" ht="23.25" customHeight="1" hidden="1">
      <c r="A99" s="7"/>
      <c r="B99" s="184" t="s">
        <v>72</v>
      </c>
      <c r="C99" s="9"/>
      <c r="D99" s="166"/>
      <c r="E99" s="180">
        <f t="shared" si="40"/>
        <v>0</v>
      </c>
      <c r="F99" s="181"/>
      <c r="G99" s="181"/>
      <c r="H99" s="232"/>
      <c r="I99" s="312"/>
      <c r="J99" s="181"/>
      <c r="K99" s="181"/>
      <c r="L99" s="182"/>
      <c r="M99" s="310"/>
      <c r="N99" s="181"/>
      <c r="O99" s="232"/>
      <c r="P99" s="315"/>
      <c r="Q99" s="235">
        <f t="shared" si="30"/>
        <v>0</v>
      </c>
      <c r="R99" s="226">
        <f t="shared" si="31"/>
        <v>0</v>
      </c>
      <c r="S99" s="183">
        <f t="shared" si="37"/>
        <v>0</v>
      </c>
      <c r="T99" s="183">
        <f t="shared" si="38"/>
        <v>0</v>
      </c>
      <c r="U99" s="210">
        <f t="shared" si="39"/>
        <v>0</v>
      </c>
    </row>
    <row r="100" spans="1:21" s="10" customFormat="1" ht="22.5" customHeight="1" hidden="1">
      <c r="A100" s="7"/>
      <c r="B100" s="184" t="s">
        <v>73</v>
      </c>
      <c r="C100" s="9"/>
      <c r="D100" s="166"/>
      <c r="E100" s="180">
        <f t="shared" si="40"/>
        <v>0</v>
      </c>
      <c r="F100" s="181"/>
      <c r="G100" s="181"/>
      <c r="H100" s="232"/>
      <c r="I100" s="312"/>
      <c r="J100" s="181"/>
      <c r="K100" s="181"/>
      <c r="L100" s="182"/>
      <c r="M100" s="310"/>
      <c r="N100" s="181"/>
      <c r="O100" s="232"/>
      <c r="P100" s="315"/>
      <c r="Q100" s="235">
        <f t="shared" si="30"/>
        <v>0</v>
      </c>
      <c r="R100" s="226">
        <f t="shared" si="31"/>
        <v>0</v>
      </c>
      <c r="S100" s="183">
        <f t="shared" si="37"/>
        <v>0</v>
      </c>
      <c r="T100" s="183">
        <f t="shared" si="38"/>
        <v>0</v>
      </c>
      <c r="U100" s="210">
        <f t="shared" si="39"/>
        <v>0</v>
      </c>
    </row>
    <row r="101" spans="1:21" s="10" customFormat="1" ht="22.5" customHeight="1" hidden="1">
      <c r="A101" s="7"/>
      <c r="B101" s="184" t="s">
        <v>74</v>
      </c>
      <c r="C101" s="9"/>
      <c r="D101" s="166"/>
      <c r="E101" s="180">
        <f t="shared" si="40"/>
        <v>0</v>
      </c>
      <c r="F101" s="181"/>
      <c r="G101" s="181"/>
      <c r="H101" s="232"/>
      <c r="I101" s="312"/>
      <c r="J101" s="181"/>
      <c r="K101" s="181"/>
      <c r="L101" s="182"/>
      <c r="M101" s="310"/>
      <c r="N101" s="181"/>
      <c r="O101" s="232"/>
      <c r="P101" s="315"/>
      <c r="Q101" s="235">
        <f t="shared" si="30"/>
        <v>0</v>
      </c>
      <c r="R101" s="226">
        <f t="shared" si="31"/>
        <v>0</v>
      </c>
      <c r="S101" s="183">
        <f t="shared" si="37"/>
        <v>0</v>
      </c>
      <c r="T101" s="183">
        <f t="shared" si="38"/>
        <v>0</v>
      </c>
      <c r="U101" s="210">
        <f t="shared" si="39"/>
        <v>0</v>
      </c>
    </row>
    <row r="102" spans="1:21" s="10" customFormat="1" ht="21" customHeight="1" hidden="1">
      <c r="A102" s="7"/>
      <c r="B102" s="184" t="s">
        <v>77</v>
      </c>
      <c r="C102" s="9"/>
      <c r="D102" s="166"/>
      <c r="E102" s="180">
        <f t="shared" si="40"/>
        <v>0</v>
      </c>
      <c r="F102" s="181"/>
      <c r="G102" s="181"/>
      <c r="H102" s="232"/>
      <c r="I102" s="312"/>
      <c r="J102" s="181"/>
      <c r="K102" s="181"/>
      <c r="L102" s="182"/>
      <c r="M102" s="310"/>
      <c r="N102" s="181"/>
      <c r="O102" s="232"/>
      <c r="P102" s="315"/>
      <c r="Q102" s="235">
        <f t="shared" si="30"/>
        <v>0</v>
      </c>
      <c r="R102" s="226">
        <f t="shared" si="31"/>
        <v>0</v>
      </c>
      <c r="S102" s="183">
        <f t="shared" si="37"/>
        <v>0</v>
      </c>
      <c r="T102" s="183">
        <f t="shared" si="38"/>
        <v>0</v>
      </c>
      <c r="U102" s="210">
        <f t="shared" si="39"/>
        <v>0</v>
      </c>
    </row>
    <row r="103" spans="1:21" s="10" customFormat="1" ht="19.5" customHeight="1" hidden="1">
      <c r="A103" s="7"/>
      <c r="B103" s="197" t="s">
        <v>26</v>
      </c>
      <c r="C103" s="9"/>
      <c r="D103" s="166"/>
      <c r="E103" s="180">
        <f t="shared" si="40"/>
        <v>0</v>
      </c>
      <c r="F103" s="181"/>
      <c r="G103" s="181"/>
      <c r="H103" s="232"/>
      <c r="I103" s="312"/>
      <c r="J103" s="181"/>
      <c r="K103" s="181"/>
      <c r="L103" s="182"/>
      <c r="M103" s="310"/>
      <c r="N103" s="181"/>
      <c r="O103" s="232"/>
      <c r="P103" s="315"/>
      <c r="Q103" s="235">
        <f t="shared" si="30"/>
        <v>0</v>
      </c>
      <c r="R103" s="226">
        <f t="shared" si="31"/>
        <v>0</v>
      </c>
      <c r="S103" s="183">
        <f t="shared" si="37"/>
        <v>0</v>
      </c>
      <c r="T103" s="183">
        <f t="shared" si="38"/>
        <v>0</v>
      </c>
      <c r="U103" s="210">
        <f t="shared" si="39"/>
        <v>0</v>
      </c>
    </row>
    <row r="104" spans="1:21" s="10" customFormat="1" ht="52.5" customHeight="1" hidden="1">
      <c r="A104" s="7"/>
      <c r="B104" s="197" t="s">
        <v>311</v>
      </c>
      <c r="C104" s="9" t="s">
        <v>135</v>
      </c>
      <c r="D104" s="166" t="s">
        <v>128</v>
      </c>
      <c r="E104" s="180">
        <f t="shared" si="40"/>
        <v>34588.2</v>
      </c>
      <c r="F104" s="181">
        <v>34588.2</v>
      </c>
      <c r="G104" s="181"/>
      <c r="H104" s="232"/>
      <c r="I104" s="312">
        <v>-2195.9</v>
      </c>
      <c r="J104" s="181"/>
      <c r="K104" s="181"/>
      <c r="L104" s="182"/>
      <c r="M104" s="310"/>
      <c r="N104" s="181"/>
      <c r="O104" s="232"/>
      <c r="P104" s="315"/>
      <c r="Q104" s="261">
        <f t="shared" si="30"/>
        <v>-2195.9</v>
      </c>
      <c r="R104" s="230">
        <f t="shared" si="31"/>
        <v>32392.299999999996</v>
      </c>
      <c r="S104" s="210">
        <f t="shared" si="37"/>
        <v>32392.299999999996</v>
      </c>
      <c r="T104" s="210">
        <f t="shared" si="38"/>
        <v>0</v>
      </c>
      <c r="U104" s="210">
        <f t="shared" si="39"/>
        <v>0</v>
      </c>
    </row>
    <row r="105" spans="1:21" s="10" customFormat="1" ht="2.25" customHeight="1" hidden="1" thickBot="1">
      <c r="A105" s="441"/>
      <c r="B105" s="442"/>
      <c r="C105" s="428"/>
      <c r="D105" s="428"/>
      <c r="E105" s="429"/>
      <c r="F105" s="430"/>
      <c r="G105" s="430"/>
      <c r="H105" s="430"/>
      <c r="I105" s="430"/>
      <c r="J105" s="430"/>
      <c r="K105" s="430"/>
      <c r="L105" s="430"/>
      <c r="M105" s="430"/>
      <c r="N105" s="430"/>
      <c r="O105" s="430"/>
      <c r="P105" s="430"/>
      <c r="Q105" s="431"/>
      <c r="R105" s="432"/>
      <c r="S105" s="432"/>
      <c r="T105" s="432"/>
      <c r="U105" s="432"/>
    </row>
    <row r="106" spans="1:21" s="10" customFormat="1" ht="30.75" customHeight="1" hidden="1" thickBot="1">
      <c r="A106" s="468"/>
      <c r="B106" s="471" t="s">
        <v>116</v>
      </c>
      <c r="C106" s="474" t="s">
        <v>75</v>
      </c>
      <c r="D106" s="477" t="s">
        <v>76</v>
      </c>
      <c r="E106" s="447" t="s">
        <v>454</v>
      </c>
      <c r="F106" s="448"/>
      <c r="G106" s="448"/>
      <c r="H106" s="449"/>
      <c r="I106" s="450" t="s">
        <v>453</v>
      </c>
      <c r="J106" s="451"/>
      <c r="K106" s="451"/>
      <c r="L106" s="451"/>
      <c r="M106" s="451"/>
      <c r="N106" s="451"/>
      <c r="O106" s="451"/>
      <c r="P106" s="452"/>
      <c r="Q106" s="453" t="s">
        <v>245</v>
      </c>
      <c r="R106" s="456" t="s">
        <v>244</v>
      </c>
      <c r="S106" s="457"/>
      <c r="T106" s="457"/>
      <c r="U106" s="443"/>
    </row>
    <row r="107" spans="1:21" s="10" customFormat="1" ht="27.75" customHeight="1" hidden="1" thickBot="1">
      <c r="A107" s="469"/>
      <c r="B107" s="472"/>
      <c r="C107" s="475"/>
      <c r="D107" s="478"/>
      <c r="E107" s="444" t="s">
        <v>119</v>
      </c>
      <c r="F107" s="445" t="s">
        <v>120</v>
      </c>
      <c r="G107" s="445"/>
      <c r="H107" s="446"/>
      <c r="I107" s="459" t="s">
        <v>423</v>
      </c>
      <c r="J107" s="459"/>
      <c r="K107" s="459"/>
      <c r="L107" s="460"/>
      <c r="M107" s="461" t="s">
        <v>424</v>
      </c>
      <c r="N107" s="462"/>
      <c r="O107" s="463"/>
      <c r="P107" s="464" t="s">
        <v>321</v>
      </c>
      <c r="Q107" s="454"/>
      <c r="R107" s="466" t="s">
        <v>119</v>
      </c>
      <c r="S107" s="445" t="s">
        <v>120</v>
      </c>
      <c r="T107" s="445"/>
      <c r="U107" s="446"/>
    </row>
    <row r="108" spans="1:21" s="10" customFormat="1" ht="124.5" customHeight="1" hidden="1" thickBot="1">
      <c r="A108" s="470"/>
      <c r="B108" s="473"/>
      <c r="C108" s="476"/>
      <c r="D108" s="479"/>
      <c r="E108" s="458"/>
      <c r="F108" s="238" t="s">
        <v>319</v>
      </c>
      <c r="G108" s="239" t="s">
        <v>320</v>
      </c>
      <c r="H108" s="245" t="s">
        <v>321</v>
      </c>
      <c r="I108" s="419" t="s">
        <v>451</v>
      </c>
      <c r="J108" s="246" t="s">
        <v>425</v>
      </c>
      <c r="K108" s="246"/>
      <c r="L108" s="291" t="s">
        <v>452</v>
      </c>
      <c r="M108" s="241" t="s">
        <v>422</v>
      </c>
      <c r="N108" s="242" t="s">
        <v>433</v>
      </c>
      <c r="O108" s="246"/>
      <c r="P108" s="482"/>
      <c r="Q108" s="455"/>
      <c r="R108" s="467"/>
      <c r="S108" s="238" t="s">
        <v>319</v>
      </c>
      <c r="T108" s="239" t="s">
        <v>320</v>
      </c>
      <c r="U108" s="240" t="s">
        <v>321</v>
      </c>
    </row>
    <row r="109" spans="1:21" s="17" customFormat="1" ht="32.25" customHeight="1" hidden="1">
      <c r="A109" s="25" t="s">
        <v>162</v>
      </c>
      <c r="B109" s="425" t="s">
        <v>163</v>
      </c>
      <c r="C109" s="369" t="s">
        <v>164</v>
      </c>
      <c r="D109" s="370" t="s">
        <v>124</v>
      </c>
      <c r="E109" s="348">
        <f aca="true" t="shared" si="41" ref="E109:P109">SUM(E110+E127+E147+E157)</f>
        <v>1242446.7000000002</v>
      </c>
      <c r="F109" s="349">
        <f t="shared" si="41"/>
        <v>535595.6</v>
      </c>
      <c r="G109" s="349">
        <f t="shared" si="41"/>
        <v>634824.2000000001</v>
      </c>
      <c r="H109" s="350">
        <f t="shared" si="41"/>
        <v>72026.9</v>
      </c>
      <c r="I109" s="377">
        <f t="shared" si="41"/>
        <v>0</v>
      </c>
      <c r="J109" s="378">
        <f t="shared" si="41"/>
        <v>0</v>
      </c>
      <c r="K109" s="378">
        <f t="shared" si="41"/>
        <v>0</v>
      </c>
      <c r="L109" s="379">
        <f t="shared" si="41"/>
        <v>-21</v>
      </c>
      <c r="M109" s="377">
        <f t="shared" si="41"/>
        <v>0</v>
      </c>
      <c r="N109" s="378">
        <f t="shared" si="41"/>
        <v>0</v>
      </c>
      <c r="O109" s="182"/>
      <c r="P109" s="352">
        <f t="shared" si="41"/>
        <v>0</v>
      </c>
      <c r="Q109" s="338">
        <f>SUM(I109:P109)</f>
        <v>-21</v>
      </c>
      <c r="R109" s="339">
        <f t="shared" si="31"/>
        <v>1242425.7</v>
      </c>
      <c r="S109" s="340">
        <f t="shared" si="37"/>
        <v>535574.6</v>
      </c>
      <c r="T109" s="340">
        <f t="shared" si="38"/>
        <v>634824.2000000001</v>
      </c>
      <c r="U109" s="341">
        <f>SUM(H109+P109)</f>
        <v>72026.9</v>
      </c>
    </row>
    <row r="110" spans="1:21" s="17" customFormat="1" ht="28.5" customHeight="1" hidden="1">
      <c r="A110" s="14" t="s">
        <v>81</v>
      </c>
      <c r="B110" s="376" t="s">
        <v>284</v>
      </c>
      <c r="C110" s="368" t="s">
        <v>164</v>
      </c>
      <c r="D110" s="375" t="s">
        <v>123</v>
      </c>
      <c r="E110" s="348">
        <f>SUM(E111++E112+E113+E114+E115+E116+E117+E118+E119+E120+E121+E122+E123+E124+E126+E125)</f>
        <v>329955.00000000006</v>
      </c>
      <c r="F110" s="349">
        <f>SUM(F111++F112+F113+F114+F115+F116+F117+F118+F119+F120+F121+F122+F123+F124+F126+F125)</f>
        <v>272141.5</v>
      </c>
      <c r="G110" s="349">
        <f>SUM(G111++G112+G113+G114+G115+G116+G117+G118+G119+G120+G121+G122+G123+G124+G126+G125)</f>
        <v>8884.6</v>
      </c>
      <c r="H110" s="350">
        <f>SUM(H111++H112+H113+H114+H115+H116+H117+H118+H119+H120+H121+H122+H123+H124+H126+H125)</f>
        <v>48928.899999999994</v>
      </c>
      <c r="I110" s="348">
        <f aca="true" t="shared" si="42" ref="I110:N110">SUM(I111++I112+I113+I114+I115+I116+I117+I118+I119+I120+I121+I122+I123+I124+I126+I125)</f>
        <v>0</v>
      </c>
      <c r="J110" s="349">
        <f t="shared" si="42"/>
        <v>0</v>
      </c>
      <c r="K110" s="349">
        <f t="shared" si="42"/>
        <v>0</v>
      </c>
      <c r="L110" s="350">
        <f t="shared" si="42"/>
        <v>0</v>
      </c>
      <c r="M110" s="348">
        <f t="shared" si="42"/>
        <v>0</v>
      </c>
      <c r="N110" s="349">
        <f t="shared" si="42"/>
        <v>0</v>
      </c>
      <c r="O110" s="182"/>
      <c r="P110" s="352">
        <f>SUM(P111++P112+P113+P114+P115+P116+P117+P118+P119+P120+P121+P122+P123+P124+P126+P125)</f>
        <v>0</v>
      </c>
      <c r="Q110" s="335">
        <f t="shared" si="30"/>
        <v>0</v>
      </c>
      <c r="R110" s="339">
        <f t="shared" si="31"/>
        <v>329955</v>
      </c>
      <c r="S110" s="340">
        <f t="shared" si="37"/>
        <v>272141.5</v>
      </c>
      <c r="T110" s="340">
        <f>SUM(G110+M110+N110+O110)</f>
        <v>8884.6</v>
      </c>
      <c r="U110" s="341">
        <f>SUM(H110+P110)</f>
        <v>48928.899999999994</v>
      </c>
    </row>
    <row r="111" spans="1:21" s="10" customFormat="1" ht="24.75" customHeight="1" hidden="1">
      <c r="A111" s="7"/>
      <c r="B111" s="184" t="s">
        <v>165</v>
      </c>
      <c r="C111" s="9" t="s">
        <v>164</v>
      </c>
      <c r="D111" s="166" t="s">
        <v>123</v>
      </c>
      <c r="E111" s="180">
        <f aca="true" t="shared" si="43" ref="E111:E152">SUM(F111:H111)</f>
        <v>37607.9</v>
      </c>
      <c r="F111" s="181">
        <v>32642.9</v>
      </c>
      <c r="G111" s="181">
        <v>916.2</v>
      </c>
      <c r="H111" s="182">
        <v>4048.8</v>
      </c>
      <c r="I111" s="312"/>
      <c r="J111" s="181"/>
      <c r="K111" s="181"/>
      <c r="L111" s="182"/>
      <c r="M111" s="312"/>
      <c r="N111" s="181"/>
      <c r="O111" s="182"/>
      <c r="P111" s="316"/>
      <c r="Q111" s="235">
        <f t="shared" si="30"/>
        <v>0</v>
      </c>
      <c r="R111" s="226">
        <f t="shared" si="31"/>
        <v>37607.9</v>
      </c>
      <c r="S111" s="183">
        <f t="shared" si="37"/>
        <v>32642.9</v>
      </c>
      <c r="T111" s="183">
        <f aca="true" t="shared" si="44" ref="T111:T146">SUM(G111+M111+N111+O111)</f>
        <v>916.2</v>
      </c>
      <c r="U111" s="210">
        <f t="shared" si="39"/>
        <v>4048.8</v>
      </c>
    </row>
    <row r="112" spans="1:21" s="10" customFormat="1" ht="22.5" customHeight="1" hidden="1">
      <c r="A112" s="7"/>
      <c r="B112" s="184" t="s">
        <v>166</v>
      </c>
      <c r="C112" s="9" t="s">
        <v>164</v>
      </c>
      <c r="D112" s="166" t="s">
        <v>123</v>
      </c>
      <c r="E112" s="180">
        <f t="shared" si="43"/>
        <v>21332.2</v>
      </c>
      <c r="F112" s="181">
        <v>17373.8</v>
      </c>
      <c r="G112" s="181">
        <v>147.4</v>
      </c>
      <c r="H112" s="182">
        <v>3811</v>
      </c>
      <c r="I112" s="312"/>
      <c r="J112" s="181"/>
      <c r="K112" s="181"/>
      <c r="L112" s="182"/>
      <c r="M112" s="312"/>
      <c r="N112" s="181"/>
      <c r="O112" s="182"/>
      <c r="P112" s="316"/>
      <c r="Q112" s="235">
        <f t="shared" si="30"/>
        <v>0</v>
      </c>
      <c r="R112" s="226">
        <f t="shared" si="31"/>
        <v>21332.2</v>
      </c>
      <c r="S112" s="183">
        <f t="shared" si="37"/>
        <v>17373.8</v>
      </c>
      <c r="T112" s="183">
        <f t="shared" si="44"/>
        <v>147.4</v>
      </c>
      <c r="U112" s="210">
        <f t="shared" si="39"/>
        <v>3811</v>
      </c>
    </row>
    <row r="113" spans="1:21" s="10" customFormat="1" ht="24" customHeight="1" hidden="1">
      <c r="A113" s="7"/>
      <c r="B113" s="184" t="s">
        <v>170</v>
      </c>
      <c r="C113" s="9" t="s">
        <v>164</v>
      </c>
      <c r="D113" s="166" t="s">
        <v>123</v>
      </c>
      <c r="E113" s="180">
        <f t="shared" si="43"/>
        <v>21986.199999999997</v>
      </c>
      <c r="F113" s="181">
        <v>17926.1</v>
      </c>
      <c r="G113" s="181">
        <v>156.1</v>
      </c>
      <c r="H113" s="182">
        <v>3904</v>
      </c>
      <c r="I113" s="312"/>
      <c r="J113" s="181"/>
      <c r="K113" s="181"/>
      <c r="L113" s="182"/>
      <c r="M113" s="312"/>
      <c r="N113" s="181"/>
      <c r="O113" s="182"/>
      <c r="P113" s="316"/>
      <c r="Q113" s="235">
        <f t="shared" si="30"/>
        <v>0</v>
      </c>
      <c r="R113" s="226">
        <f t="shared" si="31"/>
        <v>21986.199999999997</v>
      </c>
      <c r="S113" s="183">
        <f t="shared" si="37"/>
        <v>17926.1</v>
      </c>
      <c r="T113" s="183">
        <f t="shared" si="44"/>
        <v>156.1</v>
      </c>
      <c r="U113" s="210">
        <f t="shared" si="39"/>
        <v>3904</v>
      </c>
    </row>
    <row r="114" spans="1:21" s="10" customFormat="1" ht="22.5" customHeight="1" hidden="1">
      <c r="A114" s="7"/>
      <c r="B114" s="184" t="s">
        <v>171</v>
      </c>
      <c r="C114" s="9" t="s">
        <v>164</v>
      </c>
      <c r="D114" s="166" t="s">
        <v>123</v>
      </c>
      <c r="E114" s="180">
        <f t="shared" si="43"/>
        <v>29578.100000000002</v>
      </c>
      <c r="F114" s="181">
        <v>25839.8</v>
      </c>
      <c r="G114" s="181">
        <v>362.4</v>
      </c>
      <c r="H114" s="182">
        <v>3375.9</v>
      </c>
      <c r="I114" s="312"/>
      <c r="J114" s="181"/>
      <c r="K114" s="181"/>
      <c r="L114" s="182"/>
      <c r="M114" s="312"/>
      <c r="N114" s="181"/>
      <c r="O114" s="182"/>
      <c r="P114" s="316"/>
      <c r="Q114" s="235">
        <f t="shared" si="30"/>
        <v>0</v>
      </c>
      <c r="R114" s="226">
        <f t="shared" si="31"/>
        <v>29578.100000000002</v>
      </c>
      <c r="S114" s="183">
        <f t="shared" si="37"/>
        <v>25839.8</v>
      </c>
      <c r="T114" s="183">
        <f t="shared" si="44"/>
        <v>362.4</v>
      </c>
      <c r="U114" s="210">
        <f t="shared" si="39"/>
        <v>3375.9</v>
      </c>
    </row>
    <row r="115" spans="1:21" s="10" customFormat="1" ht="24" customHeight="1" hidden="1">
      <c r="A115" s="7"/>
      <c r="B115" s="184" t="s">
        <v>172</v>
      </c>
      <c r="C115" s="9" t="s">
        <v>164</v>
      </c>
      <c r="D115" s="166" t="s">
        <v>123</v>
      </c>
      <c r="E115" s="180">
        <f t="shared" si="43"/>
        <v>22916.1</v>
      </c>
      <c r="F115" s="181">
        <v>18793.6</v>
      </c>
      <c r="G115" s="181">
        <v>790.4</v>
      </c>
      <c r="H115" s="182">
        <v>3332.1</v>
      </c>
      <c r="I115" s="312"/>
      <c r="J115" s="181"/>
      <c r="K115" s="181"/>
      <c r="L115" s="182"/>
      <c r="M115" s="312"/>
      <c r="N115" s="181"/>
      <c r="O115" s="182"/>
      <c r="P115" s="316"/>
      <c r="Q115" s="235">
        <f t="shared" si="30"/>
        <v>0</v>
      </c>
      <c r="R115" s="226">
        <f t="shared" si="31"/>
        <v>22916.1</v>
      </c>
      <c r="S115" s="183">
        <f t="shared" si="37"/>
        <v>18793.6</v>
      </c>
      <c r="T115" s="183">
        <f t="shared" si="44"/>
        <v>790.4</v>
      </c>
      <c r="U115" s="210">
        <f t="shared" si="39"/>
        <v>3332.1</v>
      </c>
    </row>
    <row r="116" spans="1:21" s="10" customFormat="1" ht="22.5" customHeight="1" hidden="1">
      <c r="A116" s="7"/>
      <c r="B116" s="184" t="s">
        <v>173</v>
      </c>
      <c r="C116" s="9" t="s">
        <v>164</v>
      </c>
      <c r="D116" s="166" t="s">
        <v>123</v>
      </c>
      <c r="E116" s="180">
        <f t="shared" si="43"/>
        <v>47834.9</v>
      </c>
      <c r="F116" s="181">
        <v>39144.5</v>
      </c>
      <c r="G116" s="181">
        <v>516.1</v>
      </c>
      <c r="H116" s="182">
        <v>8174.3</v>
      </c>
      <c r="I116" s="312"/>
      <c r="J116" s="181"/>
      <c r="K116" s="181"/>
      <c r="L116" s="182"/>
      <c r="M116" s="312"/>
      <c r="N116" s="181"/>
      <c r="O116" s="182"/>
      <c r="P116" s="316"/>
      <c r="Q116" s="235">
        <f t="shared" si="30"/>
        <v>0</v>
      </c>
      <c r="R116" s="226">
        <f t="shared" si="31"/>
        <v>47834.9</v>
      </c>
      <c r="S116" s="183">
        <f t="shared" si="37"/>
        <v>39144.5</v>
      </c>
      <c r="T116" s="183">
        <f t="shared" si="44"/>
        <v>516.1</v>
      </c>
      <c r="U116" s="210">
        <f t="shared" si="39"/>
        <v>8174.3</v>
      </c>
    </row>
    <row r="117" spans="1:21" s="10" customFormat="1" ht="22.5" customHeight="1" hidden="1">
      <c r="A117" s="7"/>
      <c r="B117" s="184" t="s">
        <v>174</v>
      </c>
      <c r="C117" s="9" t="s">
        <v>164</v>
      </c>
      <c r="D117" s="166" t="s">
        <v>123</v>
      </c>
      <c r="E117" s="180">
        <f t="shared" si="43"/>
        <v>22005.6</v>
      </c>
      <c r="F117" s="181">
        <v>18115.2</v>
      </c>
      <c r="G117" s="181">
        <v>150.1</v>
      </c>
      <c r="H117" s="182">
        <v>3740.3</v>
      </c>
      <c r="I117" s="312"/>
      <c r="J117" s="181"/>
      <c r="K117" s="181"/>
      <c r="L117" s="182"/>
      <c r="M117" s="312"/>
      <c r="N117" s="181"/>
      <c r="O117" s="182"/>
      <c r="P117" s="316"/>
      <c r="Q117" s="235">
        <f t="shared" si="30"/>
        <v>0</v>
      </c>
      <c r="R117" s="226">
        <f t="shared" si="31"/>
        <v>22005.6</v>
      </c>
      <c r="S117" s="183">
        <f t="shared" si="37"/>
        <v>18115.2</v>
      </c>
      <c r="T117" s="183">
        <f t="shared" si="44"/>
        <v>150.1</v>
      </c>
      <c r="U117" s="210">
        <f t="shared" si="39"/>
        <v>3740.3</v>
      </c>
    </row>
    <row r="118" spans="1:21" s="10" customFormat="1" ht="23.25" customHeight="1" hidden="1">
      <c r="A118" s="7"/>
      <c r="B118" s="184" t="s">
        <v>175</v>
      </c>
      <c r="C118" s="9" t="s">
        <v>164</v>
      </c>
      <c r="D118" s="166" t="s">
        <v>123</v>
      </c>
      <c r="E118" s="180">
        <f t="shared" si="43"/>
        <v>31417.8</v>
      </c>
      <c r="F118" s="181">
        <v>24977.8</v>
      </c>
      <c r="G118" s="181">
        <v>2685.8</v>
      </c>
      <c r="H118" s="182">
        <v>3754.2</v>
      </c>
      <c r="I118" s="312"/>
      <c r="J118" s="181"/>
      <c r="K118" s="181"/>
      <c r="L118" s="182"/>
      <c r="M118" s="312"/>
      <c r="N118" s="181"/>
      <c r="O118" s="182"/>
      <c r="P118" s="316"/>
      <c r="Q118" s="235">
        <f t="shared" si="30"/>
        <v>0</v>
      </c>
      <c r="R118" s="226">
        <f t="shared" si="31"/>
        <v>31417.8</v>
      </c>
      <c r="S118" s="183">
        <f t="shared" si="37"/>
        <v>24977.8</v>
      </c>
      <c r="T118" s="183">
        <f t="shared" si="44"/>
        <v>2685.8</v>
      </c>
      <c r="U118" s="210">
        <f t="shared" si="39"/>
        <v>3754.2</v>
      </c>
    </row>
    <row r="119" spans="1:21" s="10" customFormat="1" ht="23.25" customHeight="1" hidden="1">
      <c r="A119" s="7"/>
      <c r="B119" s="184" t="s">
        <v>176</v>
      </c>
      <c r="C119" s="9" t="s">
        <v>164</v>
      </c>
      <c r="D119" s="166" t="s">
        <v>123</v>
      </c>
      <c r="E119" s="180">
        <f t="shared" si="43"/>
        <v>23482.200000000004</v>
      </c>
      <c r="F119" s="181">
        <v>19064.2</v>
      </c>
      <c r="G119" s="181">
        <v>154.4</v>
      </c>
      <c r="H119" s="182">
        <v>4263.6</v>
      </c>
      <c r="I119" s="312"/>
      <c r="J119" s="181"/>
      <c r="K119" s="181"/>
      <c r="L119" s="182"/>
      <c r="M119" s="312"/>
      <c r="N119" s="181"/>
      <c r="O119" s="182"/>
      <c r="P119" s="316"/>
      <c r="Q119" s="235">
        <f t="shared" si="30"/>
        <v>0</v>
      </c>
      <c r="R119" s="226">
        <f t="shared" si="31"/>
        <v>23482.200000000004</v>
      </c>
      <c r="S119" s="183">
        <f t="shared" si="37"/>
        <v>19064.2</v>
      </c>
      <c r="T119" s="183">
        <f t="shared" si="44"/>
        <v>154.4</v>
      </c>
      <c r="U119" s="210">
        <f t="shared" si="39"/>
        <v>4263.6</v>
      </c>
    </row>
    <row r="120" spans="1:21" s="10" customFormat="1" ht="23.25" customHeight="1" hidden="1">
      <c r="A120" s="7"/>
      <c r="B120" s="184" t="s">
        <v>177</v>
      </c>
      <c r="C120" s="9" t="s">
        <v>164</v>
      </c>
      <c r="D120" s="166" t="s">
        <v>123</v>
      </c>
      <c r="E120" s="180">
        <f t="shared" si="43"/>
        <v>13795.199999999999</v>
      </c>
      <c r="F120" s="181">
        <v>11204.4</v>
      </c>
      <c r="G120" s="181">
        <v>990.3</v>
      </c>
      <c r="H120" s="182">
        <v>1600.5</v>
      </c>
      <c r="I120" s="312"/>
      <c r="J120" s="181"/>
      <c r="K120" s="181"/>
      <c r="L120" s="182"/>
      <c r="M120" s="312"/>
      <c r="N120" s="181"/>
      <c r="O120" s="182"/>
      <c r="P120" s="316"/>
      <c r="Q120" s="235">
        <f t="shared" si="30"/>
        <v>0</v>
      </c>
      <c r="R120" s="226">
        <f t="shared" si="31"/>
        <v>13795.199999999999</v>
      </c>
      <c r="S120" s="183">
        <f t="shared" si="37"/>
        <v>11204.4</v>
      </c>
      <c r="T120" s="183">
        <f t="shared" si="44"/>
        <v>990.3</v>
      </c>
      <c r="U120" s="210">
        <f t="shared" si="39"/>
        <v>1600.5</v>
      </c>
    </row>
    <row r="121" spans="1:21" s="10" customFormat="1" ht="22.5" customHeight="1" hidden="1">
      <c r="A121" s="7"/>
      <c r="B121" s="184" t="s">
        <v>178</v>
      </c>
      <c r="C121" s="9" t="s">
        <v>164</v>
      </c>
      <c r="D121" s="166" t="s">
        <v>123</v>
      </c>
      <c r="E121" s="180">
        <f t="shared" si="43"/>
        <v>27927.4</v>
      </c>
      <c r="F121" s="181">
        <v>23669</v>
      </c>
      <c r="G121" s="181">
        <v>259.4</v>
      </c>
      <c r="H121" s="182">
        <v>3999</v>
      </c>
      <c r="I121" s="312"/>
      <c r="J121" s="181"/>
      <c r="K121" s="181"/>
      <c r="L121" s="182"/>
      <c r="M121" s="312"/>
      <c r="N121" s="181"/>
      <c r="O121" s="182"/>
      <c r="P121" s="316"/>
      <c r="Q121" s="235">
        <f t="shared" si="30"/>
        <v>0</v>
      </c>
      <c r="R121" s="226">
        <f t="shared" si="31"/>
        <v>27927.4</v>
      </c>
      <c r="S121" s="183">
        <f t="shared" si="37"/>
        <v>23669</v>
      </c>
      <c r="T121" s="183">
        <f t="shared" si="44"/>
        <v>259.4</v>
      </c>
      <c r="U121" s="210">
        <f t="shared" si="39"/>
        <v>3999</v>
      </c>
    </row>
    <row r="122" spans="1:21" s="10" customFormat="1" ht="20.25" customHeight="1" hidden="1">
      <c r="A122" s="7"/>
      <c r="B122" s="184" t="s">
        <v>179</v>
      </c>
      <c r="C122" s="9" t="s">
        <v>164</v>
      </c>
      <c r="D122" s="166" t="s">
        <v>123</v>
      </c>
      <c r="E122" s="180">
        <f>SUM(F122:H122)</f>
        <v>28185.4</v>
      </c>
      <c r="F122" s="181">
        <v>23180.2</v>
      </c>
      <c r="G122" s="181">
        <v>133.5</v>
      </c>
      <c r="H122" s="182">
        <v>4871.7</v>
      </c>
      <c r="I122" s="312"/>
      <c r="J122" s="181"/>
      <c r="K122" s="181"/>
      <c r="L122" s="182"/>
      <c r="M122" s="312"/>
      <c r="N122" s="181"/>
      <c r="O122" s="182"/>
      <c r="P122" s="316"/>
      <c r="Q122" s="235">
        <f t="shared" si="30"/>
        <v>0</v>
      </c>
      <c r="R122" s="226">
        <f t="shared" si="31"/>
        <v>28185.4</v>
      </c>
      <c r="S122" s="183">
        <f t="shared" si="37"/>
        <v>23180.2</v>
      </c>
      <c r="T122" s="183">
        <f t="shared" si="44"/>
        <v>133.5</v>
      </c>
      <c r="U122" s="210">
        <f t="shared" si="39"/>
        <v>4871.7</v>
      </c>
    </row>
    <row r="123" spans="1:21" s="10" customFormat="1" ht="24" customHeight="1" hidden="1">
      <c r="A123" s="7"/>
      <c r="B123" s="201" t="s">
        <v>377</v>
      </c>
      <c r="C123" s="47" t="s">
        <v>164</v>
      </c>
      <c r="D123" s="168" t="s">
        <v>123</v>
      </c>
      <c r="E123" s="180">
        <f t="shared" si="43"/>
        <v>331.6</v>
      </c>
      <c r="F123" s="181"/>
      <c r="G123" s="181">
        <v>331.6</v>
      </c>
      <c r="H123" s="182"/>
      <c r="I123" s="312"/>
      <c r="J123" s="181"/>
      <c r="K123" s="181"/>
      <c r="L123" s="182"/>
      <c r="M123" s="312"/>
      <c r="N123" s="181"/>
      <c r="O123" s="182"/>
      <c r="P123" s="316"/>
      <c r="Q123" s="235">
        <f t="shared" si="30"/>
        <v>0</v>
      </c>
      <c r="R123" s="226">
        <f t="shared" si="31"/>
        <v>331.6</v>
      </c>
      <c r="S123" s="183">
        <f t="shared" si="37"/>
        <v>0</v>
      </c>
      <c r="T123" s="183">
        <f t="shared" si="44"/>
        <v>331.6</v>
      </c>
      <c r="U123" s="210">
        <f t="shared" si="39"/>
        <v>0</v>
      </c>
    </row>
    <row r="124" spans="1:21" s="10" customFormat="1" ht="22.5" customHeight="1" hidden="1">
      <c r="A124" s="7"/>
      <c r="B124" s="197" t="s">
        <v>407</v>
      </c>
      <c r="C124" s="9" t="s">
        <v>164</v>
      </c>
      <c r="D124" s="165" t="s">
        <v>123</v>
      </c>
      <c r="E124" s="180">
        <f t="shared" si="43"/>
        <v>0</v>
      </c>
      <c r="F124" s="181"/>
      <c r="G124" s="181">
        <v>0</v>
      </c>
      <c r="H124" s="182"/>
      <c r="I124" s="312"/>
      <c r="J124" s="181"/>
      <c r="K124" s="181"/>
      <c r="L124" s="182"/>
      <c r="M124" s="312"/>
      <c r="N124" s="181"/>
      <c r="O124" s="182"/>
      <c r="P124" s="316"/>
      <c r="Q124" s="235">
        <f t="shared" si="30"/>
        <v>0</v>
      </c>
      <c r="R124" s="226">
        <f t="shared" si="31"/>
        <v>0</v>
      </c>
      <c r="S124" s="183">
        <f t="shared" si="37"/>
        <v>0</v>
      </c>
      <c r="T124" s="183">
        <f t="shared" si="44"/>
        <v>0</v>
      </c>
      <c r="U124" s="210">
        <f t="shared" si="39"/>
        <v>0</v>
      </c>
    </row>
    <row r="125" spans="1:21" s="13" customFormat="1" ht="24" customHeight="1" hidden="1">
      <c r="A125" s="11"/>
      <c r="B125" s="197" t="s">
        <v>24</v>
      </c>
      <c r="C125" s="12" t="s">
        <v>164</v>
      </c>
      <c r="D125" s="169" t="s">
        <v>123</v>
      </c>
      <c r="E125" s="180">
        <f t="shared" si="43"/>
        <v>1500.9</v>
      </c>
      <c r="F125" s="188">
        <v>210</v>
      </c>
      <c r="G125" s="188">
        <v>1290.9</v>
      </c>
      <c r="H125" s="189"/>
      <c r="I125" s="312"/>
      <c r="J125" s="181"/>
      <c r="K125" s="181"/>
      <c r="L125" s="182"/>
      <c r="M125" s="312"/>
      <c r="N125" s="181"/>
      <c r="O125" s="182"/>
      <c r="P125" s="316"/>
      <c r="Q125" s="235">
        <f t="shared" si="30"/>
        <v>0</v>
      </c>
      <c r="R125" s="226">
        <f t="shared" si="31"/>
        <v>1500.9</v>
      </c>
      <c r="S125" s="183">
        <f t="shared" si="37"/>
        <v>210</v>
      </c>
      <c r="T125" s="183">
        <f t="shared" si="44"/>
        <v>1290.9</v>
      </c>
      <c r="U125" s="210">
        <f t="shared" si="39"/>
        <v>0</v>
      </c>
    </row>
    <row r="126" spans="1:21" s="10" customFormat="1" ht="22.5" customHeight="1" hidden="1">
      <c r="A126" s="7"/>
      <c r="B126" s="197" t="s">
        <v>180</v>
      </c>
      <c r="C126" s="9" t="s">
        <v>164</v>
      </c>
      <c r="D126" s="165" t="s">
        <v>123</v>
      </c>
      <c r="E126" s="180">
        <f t="shared" si="43"/>
        <v>53.5</v>
      </c>
      <c r="F126" s="181"/>
      <c r="G126" s="181"/>
      <c r="H126" s="182">
        <v>53.5</v>
      </c>
      <c r="I126" s="312"/>
      <c r="J126" s="181"/>
      <c r="K126" s="181"/>
      <c r="L126" s="182"/>
      <c r="M126" s="312"/>
      <c r="N126" s="181"/>
      <c r="O126" s="182"/>
      <c r="P126" s="316"/>
      <c r="Q126" s="235">
        <f t="shared" si="30"/>
        <v>0</v>
      </c>
      <c r="R126" s="226">
        <f t="shared" si="31"/>
        <v>53.5</v>
      </c>
      <c r="S126" s="183">
        <f t="shared" si="37"/>
        <v>0</v>
      </c>
      <c r="T126" s="183">
        <f t="shared" si="44"/>
        <v>0</v>
      </c>
      <c r="U126" s="210">
        <f t="shared" si="39"/>
        <v>53.5</v>
      </c>
    </row>
    <row r="127" spans="1:21" s="17" customFormat="1" ht="23.25" customHeight="1" hidden="1">
      <c r="A127" s="14" t="s">
        <v>82</v>
      </c>
      <c r="B127" s="331" t="s">
        <v>341</v>
      </c>
      <c r="C127" s="368" t="s">
        <v>164</v>
      </c>
      <c r="D127" s="333" t="s">
        <v>126</v>
      </c>
      <c r="E127" s="334">
        <f>SUM(E128+E129+E130+E131+E132+E133+E134+E135+E136+E138+E139+E140+E141+E142+E143+E144+E145+E146)</f>
        <v>840676.4</v>
      </c>
      <c r="F127" s="358">
        <f>SUM(F128+F129+F130+F131+F132+F133+F134+F135+F136+F138+F139+F140+F141+F142+F143+F144+F145+F146)</f>
        <v>197951.40000000002</v>
      </c>
      <c r="G127" s="358">
        <f>SUM(G128+G129+G130+G131+G132+G133+G134+G135+G136+G138+G139+G140+G141+G142+G143+G144+G145+G146)</f>
        <v>625939.6000000001</v>
      </c>
      <c r="H127" s="380">
        <f>SUM(H128+H129+H130+H131+H132+H133+H134+H135+H136+H138+H139+H140+H141+H142+H143+H144+H145+H146)</f>
        <v>16785.399999999998</v>
      </c>
      <c r="I127" s="334">
        <f>SUM(I128+I129+I130+I131+I132+I133+I134+I135+I136+I138+I139+I140+I141+I142+I143+I144+I145+I146)</f>
        <v>0</v>
      </c>
      <c r="J127" s="358">
        <f aca="true" t="shared" si="45" ref="J127:O127">SUM(J128+J129+J130+J131+J132+J133+J134+J135+J136+J138+J139+J140+J141+J142+J143+J144+J145+J146)</f>
        <v>0</v>
      </c>
      <c r="K127" s="358">
        <f t="shared" si="45"/>
        <v>0</v>
      </c>
      <c r="L127" s="380">
        <f t="shared" si="45"/>
        <v>0</v>
      </c>
      <c r="M127" s="334">
        <f>SUM(M128+M129+M130+M131+M132+M133+M134+M135+M136+M138+M139+M140+M141+M142+M143+M144+M145+M146)</f>
        <v>0</v>
      </c>
      <c r="N127" s="358">
        <f t="shared" si="45"/>
        <v>0</v>
      </c>
      <c r="O127" s="380">
        <f t="shared" si="45"/>
        <v>0</v>
      </c>
      <c r="P127" s="381">
        <f>SUM(P128+P129+P130+P131+P132+P133+P134+P135+P136+P138+P139+P140+P141+P142+P143+P144+P145+P146)</f>
        <v>0</v>
      </c>
      <c r="Q127" s="335">
        <f t="shared" si="30"/>
        <v>0</v>
      </c>
      <c r="R127" s="339">
        <f t="shared" si="31"/>
        <v>840676.4000000001</v>
      </c>
      <c r="S127" s="340">
        <f t="shared" si="37"/>
        <v>197951.40000000002</v>
      </c>
      <c r="T127" s="340">
        <f>SUM(G127+M127+N127+O127)</f>
        <v>625939.6000000001</v>
      </c>
      <c r="U127" s="341">
        <f t="shared" si="39"/>
        <v>16785.399999999998</v>
      </c>
    </row>
    <row r="128" spans="1:21" s="10" customFormat="1" ht="22.5" customHeight="1" hidden="1">
      <c r="A128" s="48"/>
      <c r="B128" s="202" t="s">
        <v>181</v>
      </c>
      <c r="C128" s="9" t="s">
        <v>164</v>
      </c>
      <c r="D128" s="166" t="s">
        <v>126</v>
      </c>
      <c r="E128" s="180">
        <f t="shared" si="43"/>
        <v>92462.2</v>
      </c>
      <c r="F128" s="181">
        <v>14225.9</v>
      </c>
      <c r="G128" s="181">
        <v>77394.3</v>
      </c>
      <c r="H128" s="182">
        <v>842</v>
      </c>
      <c r="I128" s="312"/>
      <c r="J128" s="181"/>
      <c r="K128" s="181"/>
      <c r="L128" s="182"/>
      <c r="M128" s="312"/>
      <c r="N128" s="181"/>
      <c r="O128" s="182"/>
      <c r="P128" s="316"/>
      <c r="Q128" s="235">
        <f t="shared" si="30"/>
        <v>0</v>
      </c>
      <c r="R128" s="226">
        <f t="shared" si="31"/>
        <v>92462.2</v>
      </c>
      <c r="S128" s="183">
        <f t="shared" si="37"/>
        <v>14225.9</v>
      </c>
      <c r="T128" s="183">
        <f t="shared" si="44"/>
        <v>77394.3</v>
      </c>
      <c r="U128" s="210">
        <f aca="true" t="shared" si="46" ref="U128:U146">SUM(H128+P128)</f>
        <v>842</v>
      </c>
    </row>
    <row r="129" spans="1:21" s="10" customFormat="1" ht="22.5" customHeight="1" hidden="1">
      <c r="A129" s="7"/>
      <c r="B129" s="202" t="s">
        <v>182</v>
      </c>
      <c r="C129" s="9" t="s">
        <v>164</v>
      </c>
      <c r="D129" s="166" t="s">
        <v>126</v>
      </c>
      <c r="E129" s="180">
        <f t="shared" si="43"/>
        <v>60579.1</v>
      </c>
      <c r="F129" s="181">
        <v>8260.5</v>
      </c>
      <c r="G129" s="181">
        <v>49981.2</v>
      </c>
      <c r="H129" s="182">
        <v>2337.4</v>
      </c>
      <c r="I129" s="312"/>
      <c r="J129" s="181"/>
      <c r="K129" s="181"/>
      <c r="L129" s="182"/>
      <c r="M129" s="312"/>
      <c r="N129" s="181"/>
      <c r="O129" s="182"/>
      <c r="P129" s="316"/>
      <c r="Q129" s="235">
        <f t="shared" si="30"/>
        <v>0</v>
      </c>
      <c r="R129" s="226">
        <f t="shared" si="31"/>
        <v>60579.1</v>
      </c>
      <c r="S129" s="183">
        <f t="shared" si="37"/>
        <v>8260.5</v>
      </c>
      <c r="T129" s="183">
        <f t="shared" si="44"/>
        <v>49981.2</v>
      </c>
      <c r="U129" s="210">
        <f t="shared" si="46"/>
        <v>2337.4</v>
      </c>
    </row>
    <row r="130" spans="1:21" s="10" customFormat="1" ht="22.5" customHeight="1" hidden="1">
      <c r="A130" s="7"/>
      <c r="B130" s="202" t="s">
        <v>187</v>
      </c>
      <c r="C130" s="9" t="s">
        <v>164</v>
      </c>
      <c r="D130" s="166" t="s">
        <v>126</v>
      </c>
      <c r="E130" s="180">
        <f t="shared" si="43"/>
        <v>75884.2</v>
      </c>
      <c r="F130" s="181">
        <v>9985</v>
      </c>
      <c r="G130" s="181">
        <v>65689.2</v>
      </c>
      <c r="H130" s="182">
        <v>210</v>
      </c>
      <c r="I130" s="312"/>
      <c r="J130" s="181"/>
      <c r="K130" s="181"/>
      <c r="L130" s="182"/>
      <c r="M130" s="312"/>
      <c r="N130" s="181"/>
      <c r="O130" s="182"/>
      <c r="P130" s="316"/>
      <c r="Q130" s="235">
        <f t="shared" si="30"/>
        <v>0</v>
      </c>
      <c r="R130" s="226">
        <f t="shared" si="31"/>
        <v>75884.2</v>
      </c>
      <c r="S130" s="183">
        <f t="shared" si="37"/>
        <v>9985</v>
      </c>
      <c r="T130" s="183">
        <f t="shared" si="44"/>
        <v>65689.2</v>
      </c>
      <c r="U130" s="210">
        <f t="shared" si="46"/>
        <v>210</v>
      </c>
    </row>
    <row r="131" spans="1:21" s="10" customFormat="1" ht="20.25" customHeight="1" hidden="1">
      <c r="A131" s="7"/>
      <c r="B131" s="202" t="s">
        <v>188</v>
      </c>
      <c r="C131" s="9" t="s">
        <v>164</v>
      </c>
      <c r="D131" s="166" t="s">
        <v>126</v>
      </c>
      <c r="E131" s="180">
        <f t="shared" si="43"/>
        <v>171397.3</v>
      </c>
      <c r="F131" s="181">
        <v>33053.8</v>
      </c>
      <c r="G131" s="181">
        <v>131762</v>
      </c>
      <c r="H131" s="182">
        <v>6581.5</v>
      </c>
      <c r="I131" s="312"/>
      <c r="J131" s="181"/>
      <c r="K131" s="181"/>
      <c r="L131" s="182"/>
      <c r="M131" s="312"/>
      <c r="N131" s="181"/>
      <c r="O131" s="182"/>
      <c r="P131" s="316"/>
      <c r="Q131" s="235">
        <f t="shared" si="30"/>
        <v>0</v>
      </c>
      <c r="R131" s="226">
        <f t="shared" si="31"/>
        <v>171397.3</v>
      </c>
      <c r="S131" s="183">
        <f t="shared" si="37"/>
        <v>33053.8</v>
      </c>
      <c r="T131" s="183">
        <f t="shared" si="44"/>
        <v>131762</v>
      </c>
      <c r="U131" s="210">
        <f t="shared" si="46"/>
        <v>6581.5</v>
      </c>
    </row>
    <row r="132" spans="1:21" s="10" customFormat="1" ht="22.5" customHeight="1" hidden="1">
      <c r="A132" s="7"/>
      <c r="B132" s="202" t="s">
        <v>189</v>
      </c>
      <c r="C132" s="9" t="s">
        <v>164</v>
      </c>
      <c r="D132" s="166" t="s">
        <v>126</v>
      </c>
      <c r="E132" s="180">
        <f t="shared" si="43"/>
        <v>67520.6</v>
      </c>
      <c r="F132" s="181">
        <v>8992.4</v>
      </c>
      <c r="G132" s="181">
        <v>56501.2</v>
      </c>
      <c r="H132" s="182">
        <v>2027</v>
      </c>
      <c r="I132" s="312"/>
      <c r="J132" s="181"/>
      <c r="K132" s="181"/>
      <c r="L132" s="182"/>
      <c r="M132" s="312"/>
      <c r="N132" s="181"/>
      <c r="O132" s="182"/>
      <c r="P132" s="316"/>
      <c r="Q132" s="235">
        <f t="shared" si="30"/>
        <v>0</v>
      </c>
      <c r="R132" s="226">
        <f t="shared" si="31"/>
        <v>67520.6</v>
      </c>
      <c r="S132" s="183">
        <f t="shared" si="37"/>
        <v>8992.4</v>
      </c>
      <c r="T132" s="183">
        <f t="shared" si="44"/>
        <v>56501.2</v>
      </c>
      <c r="U132" s="210">
        <f t="shared" si="46"/>
        <v>2027</v>
      </c>
    </row>
    <row r="133" spans="1:21" s="10" customFormat="1" ht="24" customHeight="1" hidden="1">
      <c r="A133" s="7"/>
      <c r="B133" s="202" t="s">
        <v>190</v>
      </c>
      <c r="C133" s="9" t="s">
        <v>164</v>
      </c>
      <c r="D133" s="166" t="s">
        <v>126</v>
      </c>
      <c r="E133" s="180">
        <f t="shared" si="43"/>
        <v>43619.299999999996</v>
      </c>
      <c r="F133" s="181">
        <v>10613.6</v>
      </c>
      <c r="G133" s="181">
        <v>32805.7</v>
      </c>
      <c r="H133" s="182">
        <v>200</v>
      </c>
      <c r="I133" s="312"/>
      <c r="J133" s="181"/>
      <c r="K133" s="181"/>
      <c r="L133" s="182"/>
      <c r="M133" s="312"/>
      <c r="N133" s="181"/>
      <c r="O133" s="182"/>
      <c r="P133" s="316"/>
      <c r="Q133" s="235">
        <f t="shared" si="30"/>
        <v>0</v>
      </c>
      <c r="R133" s="226">
        <f t="shared" si="31"/>
        <v>43619.299999999996</v>
      </c>
      <c r="S133" s="183">
        <f t="shared" si="37"/>
        <v>10613.6</v>
      </c>
      <c r="T133" s="183">
        <f t="shared" si="44"/>
        <v>32805.7</v>
      </c>
      <c r="U133" s="210">
        <f t="shared" si="46"/>
        <v>200</v>
      </c>
    </row>
    <row r="134" spans="1:21" s="10" customFormat="1" ht="24.75" customHeight="1" hidden="1">
      <c r="A134" s="7"/>
      <c r="B134" s="202" t="s">
        <v>191</v>
      </c>
      <c r="C134" s="9" t="s">
        <v>164</v>
      </c>
      <c r="D134" s="166" t="s">
        <v>126</v>
      </c>
      <c r="E134" s="180">
        <f t="shared" si="43"/>
        <v>43229.399999999994</v>
      </c>
      <c r="F134" s="181">
        <v>6376.7</v>
      </c>
      <c r="G134" s="181">
        <v>35880.7</v>
      </c>
      <c r="H134" s="182">
        <v>972</v>
      </c>
      <c r="I134" s="312"/>
      <c r="J134" s="181"/>
      <c r="K134" s="181"/>
      <c r="L134" s="182"/>
      <c r="M134" s="312"/>
      <c r="N134" s="181"/>
      <c r="O134" s="182"/>
      <c r="P134" s="316"/>
      <c r="Q134" s="235">
        <f t="shared" si="30"/>
        <v>0</v>
      </c>
      <c r="R134" s="226">
        <f t="shared" si="31"/>
        <v>43229.399999999994</v>
      </c>
      <c r="S134" s="183">
        <f t="shared" si="37"/>
        <v>6376.7</v>
      </c>
      <c r="T134" s="183">
        <f t="shared" si="44"/>
        <v>35880.7</v>
      </c>
      <c r="U134" s="210">
        <f t="shared" si="46"/>
        <v>972</v>
      </c>
    </row>
    <row r="135" spans="1:21" s="10" customFormat="1" ht="24.75" customHeight="1" hidden="1">
      <c r="A135" s="7"/>
      <c r="B135" s="197" t="s">
        <v>192</v>
      </c>
      <c r="C135" s="9" t="s">
        <v>164</v>
      </c>
      <c r="D135" s="166" t="s">
        <v>126</v>
      </c>
      <c r="E135" s="180">
        <f t="shared" si="43"/>
        <v>6101.700000000001</v>
      </c>
      <c r="F135" s="181">
        <v>1300.1</v>
      </c>
      <c r="G135" s="181">
        <v>4801.6</v>
      </c>
      <c r="H135" s="182">
        <v>0</v>
      </c>
      <c r="I135" s="312"/>
      <c r="J135" s="181"/>
      <c r="K135" s="181"/>
      <c r="L135" s="182"/>
      <c r="M135" s="312"/>
      <c r="N135" s="181"/>
      <c r="O135" s="182"/>
      <c r="P135" s="316"/>
      <c r="Q135" s="235">
        <f t="shared" si="30"/>
        <v>0</v>
      </c>
      <c r="R135" s="226">
        <f t="shared" si="31"/>
        <v>6101.700000000001</v>
      </c>
      <c r="S135" s="183">
        <f t="shared" si="37"/>
        <v>1300.1</v>
      </c>
      <c r="T135" s="183">
        <f t="shared" si="44"/>
        <v>4801.6</v>
      </c>
      <c r="U135" s="210">
        <f t="shared" si="46"/>
        <v>0</v>
      </c>
    </row>
    <row r="136" spans="1:21" s="10" customFormat="1" ht="22.5" customHeight="1" hidden="1">
      <c r="A136" s="7"/>
      <c r="B136" s="197" t="s">
        <v>193</v>
      </c>
      <c r="C136" s="9" t="s">
        <v>164</v>
      </c>
      <c r="D136" s="166" t="s">
        <v>126</v>
      </c>
      <c r="E136" s="180">
        <f t="shared" si="43"/>
        <v>22729.8</v>
      </c>
      <c r="F136" s="181"/>
      <c r="G136" s="181">
        <v>22729.8</v>
      </c>
      <c r="H136" s="182"/>
      <c r="I136" s="312"/>
      <c r="J136" s="181"/>
      <c r="K136" s="181"/>
      <c r="L136" s="182"/>
      <c r="M136" s="312"/>
      <c r="N136" s="181"/>
      <c r="O136" s="182"/>
      <c r="P136" s="316"/>
      <c r="Q136" s="235">
        <f t="shared" si="30"/>
        <v>0</v>
      </c>
      <c r="R136" s="226">
        <f t="shared" si="31"/>
        <v>22729.8</v>
      </c>
      <c r="S136" s="183">
        <f t="shared" si="37"/>
        <v>0</v>
      </c>
      <c r="T136" s="183">
        <f t="shared" si="44"/>
        <v>22729.8</v>
      </c>
      <c r="U136" s="210">
        <f t="shared" si="46"/>
        <v>0</v>
      </c>
    </row>
    <row r="137" spans="1:21" s="13" customFormat="1" ht="2.25" customHeight="1" hidden="1">
      <c r="A137" s="11"/>
      <c r="B137" s="203" t="s">
        <v>378</v>
      </c>
      <c r="C137" s="12" t="s">
        <v>164</v>
      </c>
      <c r="D137" s="170" t="s">
        <v>126</v>
      </c>
      <c r="E137" s="180">
        <f t="shared" si="43"/>
        <v>22729.8</v>
      </c>
      <c r="F137" s="181"/>
      <c r="G137" s="181">
        <v>22729.8</v>
      </c>
      <c r="H137" s="182"/>
      <c r="I137" s="312"/>
      <c r="J137" s="181"/>
      <c r="K137" s="181"/>
      <c r="L137" s="182"/>
      <c r="M137" s="312"/>
      <c r="N137" s="181"/>
      <c r="O137" s="182"/>
      <c r="P137" s="316"/>
      <c r="Q137" s="235">
        <f t="shared" si="30"/>
        <v>0</v>
      </c>
      <c r="R137" s="226">
        <f t="shared" si="31"/>
        <v>22729.8</v>
      </c>
      <c r="S137" s="183">
        <f t="shared" si="37"/>
        <v>0</v>
      </c>
      <c r="T137" s="183">
        <f t="shared" si="44"/>
        <v>22729.8</v>
      </c>
      <c r="U137" s="210">
        <f t="shared" si="46"/>
        <v>0</v>
      </c>
    </row>
    <row r="138" spans="1:21" s="49" customFormat="1" ht="24" customHeight="1" hidden="1">
      <c r="A138" s="7"/>
      <c r="B138" s="197" t="s">
        <v>194</v>
      </c>
      <c r="C138" s="9" t="s">
        <v>164</v>
      </c>
      <c r="D138" s="166" t="s">
        <v>126</v>
      </c>
      <c r="E138" s="180">
        <f t="shared" si="43"/>
        <v>14323.5</v>
      </c>
      <c r="F138" s="181">
        <v>13804.6</v>
      </c>
      <c r="G138" s="181"/>
      <c r="H138" s="182">
        <v>518.9</v>
      </c>
      <c r="I138" s="312"/>
      <c r="J138" s="181"/>
      <c r="K138" s="181"/>
      <c r="L138" s="182"/>
      <c r="M138" s="312"/>
      <c r="N138" s="181"/>
      <c r="O138" s="182"/>
      <c r="P138" s="316"/>
      <c r="Q138" s="235">
        <f t="shared" si="30"/>
        <v>0</v>
      </c>
      <c r="R138" s="226">
        <f t="shared" si="31"/>
        <v>14323.5</v>
      </c>
      <c r="S138" s="183">
        <f t="shared" si="37"/>
        <v>13804.6</v>
      </c>
      <c r="T138" s="183">
        <f t="shared" si="44"/>
        <v>0</v>
      </c>
      <c r="U138" s="210">
        <f t="shared" si="46"/>
        <v>518.9</v>
      </c>
    </row>
    <row r="139" spans="1:21" s="49" customFormat="1" ht="25.5" customHeight="1" hidden="1">
      <c r="A139" s="7"/>
      <c r="B139" s="197" t="s">
        <v>195</v>
      </c>
      <c r="C139" s="9" t="s">
        <v>164</v>
      </c>
      <c r="D139" s="166" t="s">
        <v>126</v>
      </c>
      <c r="E139" s="180">
        <f t="shared" si="43"/>
        <v>33643.8</v>
      </c>
      <c r="F139" s="181">
        <v>32303.7</v>
      </c>
      <c r="G139" s="181">
        <v>9.3</v>
      </c>
      <c r="H139" s="182">
        <v>1330.8</v>
      </c>
      <c r="I139" s="312"/>
      <c r="J139" s="181"/>
      <c r="K139" s="181"/>
      <c r="L139" s="182"/>
      <c r="M139" s="312"/>
      <c r="N139" s="181"/>
      <c r="O139" s="182"/>
      <c r="P139" s="316"/>
      <c r="Q139" s="235">
        <f t="shared" si="30"/>
        <v>0</v>
      </c>
      <c r="R139" s="226">
        <f t="shared" si="31"/>
        <v>33643.8</v>
      </c>
      <c r="S139" s="183">
        <f t="shared" si="37"/>
        <v>32303.7</v>
      </c>
      <c r="T139" s="183">
        <f t="shared" si="44"/>
        <v>9.3</v>
      </c>
      <c r="U139" s="210">
        <f t="shared" si="46"/>
        <v>1330.8</v>
      </c>
    </row>
    <row r="140" spans="1:21" s="10" customFormat="1" ht="24.75" customHeight="1" hidden="1">
      <c r="A140" s="7"/>
      <c r="B140" s="197" t="s">
        <v>196</v>
      </c>
      <c r="C140" s="9" t="s">
        <v>164</v>
      </c>
      <c r="D140" s="166" t="s">
        <v>126</v>
      </c>
      <c r="E140" s="180">
        <f t="shared" si="43"/>
        <v>26185.9</v>
      </c>
      <c r="F140" s="181">
        <v>24819</v>
      </c>
      <c r="G140" s="181">
        <v>680</v>
      </c>
      <c r="H140" s="182">
        <v>686.9</v>
      </c>
      <c r="I140" s="312"/>
      <c r="J140" s="181"/>
      <c r="K140" s="181"/>
      <c r="L140" s="182"/>
      <c r="M140" s="312"/>
      <c r="N140" s="181"/>
      <c r="O140" s="182"/>
      <c r="P140" s="316"/>
      <c r="Q140" s="235">
        <f t="shared" si="30"/>
        <v>0</v>
      </c>
      <c r="R140" s="226">
        <f t="shared" si="31"/>
        <v>26185.9</v>
      </c>
      <c r="S140" s="183">
        <f t="shared" si="37"/>
        <v>24819</v>
      </c>
      <c r="T140" s="183">
        <f t="shared" si="44"/>
        <v>680</v>
      </c>
      <c r="U140" s="210">
        <f t="shared" si="46"/>
        <v>686.9</v>
      </c>
    </row>
    <row r="141" spans="1:21" s="10" customFormat="1" ht="26.25" customHeight="1" hidden="1">
      <c r="A141" s="7"/>
      <c r="B141" s="184" t="s">
        <v>197</v>
      </c>
      <c r="C141" s="9" t="s">
        <v>164</v>
      </c>
      <c r="D141" s="166" t="s">
        <v>126</v>
      </c>
      <c r="E141" s="180">
        <f t="shared" si="43"/>
        <v>9771.5</v>
      </c>
      <c r="F141" s="181">
        <v>9769.6</v>
      </c>
      <c r="G141" s="181">
        <v>1.9</v>
      </c>
      <c r="H141" s="182">
        <v>0</v>
      </c>
      <c r="I141" s="312"/>
      <c r="J141" s="181"/>
      <c r="K141" s="181"/>
      <c r="L141" s="182"/>
      <c r="M141" s="312"/>
      <c r="N141" s="181"/>
      <c r="O141" s="182"/>
      <c r="P141" s="316"/>
      <c r="Q141" s="235">
        <f t="shared" si="30"/>
        <v>0</v>
      </c>
      <c r="R141" s="226">
        <f t="shared" si="31"/>
        <v>9771.5</v>
      </c>
      <c r="S141" s="183">
        <f t="shared" si="37"/>
        <v>9769.6</v>
      </c>
      <c r="T141" s="183">
        <f t="shared" si="44"/>
        <v>1.9</v>
      </c>
      <c r="U141" s="210">
        <f t="shared" si="46"/>
        <v>0</v>
      </c>
    </row>
    <row r="142" spans="1:21" s="10" customFormat="1" ht="24.75" customHeight="1" hidden="1">
      <c r="A142" s="7"/>
      <c r="B142" s="184" t="s">
        <v>198</v>
      </c>
      <c r="C142" s="9" t="s">
        <v>164</v>
      </c>
      <c r="D142" s="166" t="s">
        <v>126</v>
      </c>
      <c r="E142" s="180">
        <f t="shared" si="43"/>
        <v>10654.1</v>
      </c>
      <c r="F142" s="181">
        <v>10338.6</v>
      </c>
      <c r="G142" s="181">
        <v>231.9</v>
      </c>
      <c r="H142" s="182">
        <v>83.6</v>
      </c>
      <c r="I142" s="312"/>
      <c r="J142" s="181"/>
      <c r="K142" s="181"/>
      <c r="L142" s="182"/>
      <c r="M142" s="312"/>
      <c r="N142" s="181"/>
      <c r="O142" s="182"/>
      <c r="P142" s="316"/>
      <c r="Q142" s="235">
        <f t="shared" si="30"/>
        <v>0</v>
      </c>
      <c r="R142" s="226">
        <f t="shared" si="31"/>
        <v>10654.1</v>
      </c>
      <c r="S142" s="183">
        <f t="shared" si="37"/>
        <v>10338.6</v>
      </c>
      <c r="T142" s="183">
        <f t="shared" si="44"/>
        <v>231.9</v>
      </c>
      <c r="U142" s="210">
        <f t="shared" si="46"/>
        <v>83.6</v>
      </c>
    </row>
    <row r="143" spans="1:21" s="10" customFormat="1" ht="24.75" customHeight="1" hidden="1">
      <c r="A143" s="7"/>
      <c r="B143" s="184" t="s">
        <v>199</v>
      </c>
      <c r="C143" s="9" t="s">
        <v>164</v>
      </c>
      <c r="D143" s="166" t="s">
        <v>126</v>
      </c>
      <c r="E143" s="180">
        <f t="shared" si="43"/>
        <v>13018.9</v>
      </c>
      <c r="F143" s="181">
        <v>11718.9</v>
      </c>
      <c r="G143" s="181">
        <v>304.7</v>
      </c>
      <c r="H143" s="182">
        <v>995.3</v>
      </c>
      <c r="I143" s="312"/>
      <c r="J143" s="181"/>
      <c r="K143" s="181"/>
      <c r="L143" s="182"/>
      <c r="M143" s="312"/>
      <c r="N143" s="181"/>
      <c r="O143" s="182"/>
      <c r="P143" s="316"/>
      <c r="Q143" s="235">
        <f>SUM(I143:P143)</f>
        <v>0</v>
      </c>
      <c r="R143" s="226">
        <f>SUM(S143:U143)</f>
        <v>13018.9</v>
      </c>
      <c r="S143" s="183">
        <f t="shared" si="37"/>
        <v>11718.9</v>
      </c>
      <c r="T143" s="183">
        <f t="shared" si="44"/>
        <v>304.7</v>
      </c>
      <c r="U143" s="210">
        <f t="shared" si="46"/>
        <v>995.3</v>
      </c>
    </row>
    <row r="144" spans="1:21" s="10" customFormat="1" ht="24" customHeight="1" hidden="1">
      <c r="A144" s="7"/>
      <c r="B144" s="197" t="s">
        <v>200</v>
      </c>
      <c r="C144" s="9" t="s">
        <v>164</v>
      </c>
      <c r="D144" s="166" t="s">
        <v>126</v>
      </c>
      <c r="E144" s="180">
        <f t="shared" si="43"/>
        <v>0</v>
      </c>
      <c r="F144" s="181"/>
      <c r="G144" s="181"/>
      <c r="H144" s="182"/>
      <c r="I144" s="312"/>
      <c r="J144" s="181"/>
      <c r="K144" s="181"/>
      <c r="L144" s="182"/>
      <c r="M144" s="312"/>
      <c r="N144" s="181"/>
      <c r="O144" s="182"/>
      <c r="P144" s="316"/>
      <c r="Q144" s="235">
        <f>SUM(I144:P144)</f>
        <v>0</v>
      </c>
      <c r="R144" s="226">
        <f>SUM(S144:U144)</f>
        <v>0</v>
      </c>
      <c r="S144" s="183">
        <f t="shared" si="37"/>
        <v>0</v>
      </c>
      <c r="T144" s="183">
        <f t="shared" si="44"/>
        <v>0</v>
      </c>
      <c r="U144" s="210">
        <f t="shared" si="46"/>
        <v>0</v>
      </c>
    </row>
    <row r="145" spans="1:21" s="10" customFormat="1" ht="25.5" customHeight="1" hidden="1">
      <c r="A145" s="7"/>
      <c r="B145" s="197" t="s">
        <v>201</v>
      </c>
      <c r="C145" s="9" t="s">
        <v>164</v>
      </c>
      <c r="D145" s="166" t="s">
        <v>126</v>
      </c>
      <c r="E145" s="180">
        <f t="shared" si="43"/>
        <v>149555.1</v>
      </c>
      <c r="F145" s="216">
        <v>2389</v>
      </c>
      <c r="G145" s="181">
        <v>147166.1</v>
      </c>
      <c r="H145" s="182"/>
      <c r="I145" s="312"/>
      <c r="J145" s="181"/>
      <c r="K145" s="181"/>
      <c r="L145" s="182"/>
      <c r="M145" s="312"/>
      <c r="N145" s="181"/>
      <c r="O145" s="182"/>
      <c r="P145" s="316"/>
      <c r="Q145" s="235">
        <f>SUM(I145:P145)</f>
        <v>0</v>
      </c>
      <c r="R145" s="226">
        <f>SUM(S145:U145)</f>
        <v>149555.1</v>
      </c>
      <c r="S145" s="183">
        <f t="shared" si="37"/>
        <v>2389</v>
      </c>
      <c r="T145" s="183">
        <f>SUM(G145+M145+N145+O145)</f>
        <v>147166.1</v>
      </c>
      <c r="U145" s="210">
        <f t="shared" si="46"/>
        <v>0</v>
      </c>
    </row>
    <row r="146" spans="1:21" s="10" customFormat="1" ht="26.25" customHeight="1" hidden="1">
      <c r="A146" s="50"/>
      <c r="B146" s="201" t="s">
        <v>29</v>
      </c>
      <c r="C146" s="47" t="s">
        <v>164</v>
      </c>
      <c r="D146" s="171" t="s">
        <v>126</v>
      </c>
      <c r="E146" s="180">
        <f t="shared" si="43"/>
        <v>0</v>
      </c>
      <c r="F146" s="181"/>
      <c r="G146" s="181"/>
      <c r="H146" s="182"/>
      <c r="I146" s="312"/>
      <c r="J146" s="181"/>
      <c r="K146" s="181"/>
      <c r="L146" s="182"/>
      <c r="M146" s="403"/>
      <c r="N146" s="188"/>
      <c r="O146" s="404"/>
      <c r="P146" s="316"/>
      <c r="Q146" s="235">
        <f>SUM(I146:P146)</f>
        <v>0</v>
      </c>
      <c r="R146" s="226">
        <f>SUM(S146:U146)</f>
        <v>0</v>
      </c>
      <c r="S146" s="183">
        <f t="shared" si="37"/>
        <v>0</v>
      </c>
      <c r="T146" s="183">
        <f t="shared" si="44"/>
        <v>0</v>
      </c>
      <c r="U146" s="210">
        <f t="shared" si="46"/>
        <v>0</v>
      </c>
    </row>
    <row r="147" spans="1:21" s="17" customFormat="1" ht="19.5" customHeight="1" hidden="1">
      <c r="A147" s="25" t="s">
        <v>84</v>
      </c>
      <c r="B147" s="345" t="s">
        <v>85</v>
      </c>
      <c r="C147" s="369" t="s">
        <v>164</v>
      </c>
      <c r="D147" s="370" t="s">
        <v>151</v>
      </c>
      <c r="E147" s="334">
        <f>SUM(F147:G147)</f>
        <v>41042.799999999996</v>
      </c>
      <c r="F147" s="358">
        <f>SUM(F148:F152)</f>
        <v>41042.799999999996</v>
      </c>
      <c r="G147" s="358">
        <f>SUM(G148:G152)</f>
        <v>0</v>
      </c>
      <c r="H147" s="380">
        <f>SUM(H148:H152)</f>
        <v>0</v>
      </c>
      <c r="I147" s="358">
        <f aca="true" t="shared" si="47" ref="I147:P147">SUM(I148:I152)</f>
        <v>0</v>
      </c>
      <c r="J147" s="358">
        <f t="shared" si="47"/>
        <v>0</v>
      </c>
      <c r="K147" s="358">
        <f t="shared" si="47"/>
        <v>0</v>
      </c>
      <c r="L147" s="359">
        <f t="shared" si="47"/>
        <v>-21</v>
      </c>
      <c r="M147" s="348">
        <f t="shared" si="47"/>
        <v>0</v>
      </c>
      <c r="N147" s="349">
        <f t="shared" si="47"/>
        <v>0</v>
      </c>
      <c r="O147" s="350">
        <f t="shared" si="47"/>
        <v>0</v>
      </c>
      <c r="P147" s="381">
        <f t="shared" si="47"/>
        <v>0</v>
      </c>
      <c r="Q147" s="338">
        <f aca="true" t="shared" si="48" ref="Q147:Q205">SUM(I147:P147)</f>
        <v>-21</v>
      </c>
      <c r="R147" s="339">
        <f aca="true" t="shared" si="49" ref="R147:R205">SUM(S147:U147)</f>
        <v>41021.799999999996</v>
      </c>
      <c r="S147" s="340">
        <f aca="true" t="shared" si="50" ref="S147:S182">SUM(F147+I147+J147+K147+L147)</f>
        <v>41021.799999999996</v>
      </c>
      <c r="T147" s="340">
        <f aca="true" t="shared" si="51" ref="T147:T182">SUM(G147+M147+N147+O147)</f>
        <v>0</v>
      </c>
      <c r="U147" s="341">
        <f aca="true" t="shared" si="52" ref="U147:U182">SUM(H147+P147)</f>
        <v>0</v>
      </c>
    </row>
    <row r="148" spans="1:21" s="10" customFormat="1" ht="23.25" customHeight="1" hidden="1">
      <c r="A148" s="7"/>
      <c r="B148" s="197" t="s">
        <v>202</v>
      </c>
      <c r="C148" s="9" t="s">
        <v>164</v>
      </c>
      <c r="D148" s="166" t="s">
        <v>151</v>
      </c>
      <c r="E148" s="180">
        <f t="shared" si="43"/>
        <v>10546</v>
      </c>
      <c r="F148" s="181">
        <v>10546</v>
      </c>
      <c r="G148" s="181"/>
      <c r="H148" s="182"/>
      <c r="I148" s="312"/>
      <c r="J148" s="181"/>
      <c r="K148" s="181"/>
      <c r="L148" s="182">
        <v>-21</v>
      </c>
      <c r="M148" s="206"/>
      <c r="N148" s="250"/>
      <c r="O148" s="405"/>
      <c r="P148" s="316"/>
      <c r="Q148" s="235">
        <f t="shared" si="48"/>
        <v>-21</v>
      </c>
      <c r="R148" s="226">
        <f t="shared" si="49"/>
        <v>10525</v>
      </c>
      <c r="S148" s="183">
        <f t="shared" si="50"/>
        <v>10525</v>
      </c>
      <c r="T148" s="183">
        <f t="shared" si="51"/>
        <v>0</v>
      </c>
      <c r="U148" s="210">
        <f t="shared" si="52"/>
        <v>0</v>
      </c>
    </row>
    <row r="149" spans="1:21" s="10" customFormat="1" ht="22.5" customHeight="1" hidden="1">
      <c r="A149" s="7"/>
      <c r="B149" s="197" t="s">
        <v>203</v>
      </c>
      <c r="C149" s="9" t="s">
        <v>164</v>
      </c>
      <c r="D149" s="166" t="s">
        <v>151</v>
      </c>
      <c r="E149" s="180">
        <f t="shared" si="43"/>
        <v>25212.7</v>
      </c>
      <c r="F149" s="181">
        <v>25212.7</v>
      </c>
      <c r="G149" s="181"/>
      <c r="H149" s="182"/>
      <c r="I149" s="312"/>
      <c r="J149" s="181"/>
      <c r="K149" s="181"/>
      <c r="L149" s="182"/>
      <c r="M149" s="312"/>
      <c r="N149" s="181"/>
      <c r="O149" s="182"/>
      <c r="P149" s="316"/>
      <c r="Q149" s="235">
        <f t="shared" si="48"/>
        <v>0</v>
      </c>
      <c r="R149" s="226">
        <f t="shared" si="49"/>
        <v>25212.7</v>
      </c>
      <c r="S149" s="183">
        <f t="shared" si="50"/>
        <v>25212.7</v>
      </c>
      <c r="T149" s="183">
        <f t="shared" si="51"/>
        <v>0</v>
      </c>
      <c r="U149" s="210">
        <f t="shared" si="52"/>
        <v>0</v>
      </c>
    </row>
    <row r="150" spans="1:21" s="10" customFormat="1" ht="22.5" customHeight="1" hidden="1">
      <c r="A150" s="7"/>
      <c r="B150" s="197" t="s">
        <v>207</v>
      </c>
      <c r="C150" s="9" t="s">
        <v>164</v>
      </c>
      <c r="D150" s="165" t="s">
        <v>151</v>
      </c>
      <c r="E150" s="180">
        <f t="shared" si="43"/>
        <v>800</v>
      </c>
      <c r="F150" s="181">
        <v>800</v>
      </c>
      <c r="G150" s="181"/>
      <c r="H150" s="182"/>
      <c r="I150" s="312"/>
      <c r="J150" s="181"/>
      <c r="K150" s="181"/>
      <c r="L150" s="182"/>
      <c r="M150" s="312"/>
      <c r="N150" s="181"/>
      <c r="O150" s="182"/>
      <c r="P150" s="316"/>
      <c r="Q150" s="235">
        <f t="shared" si="48"/>
        <v>0</v>
      </c>
      <c r="R150" s="226">
        <f t="shared" si="49"/>
        <v>800</v>
      </c>
      <c r="S150" s="183">
        <f t="shared" si="50"/>
        <v>800</v>
      </c>
      <c r="T150" s="183">
        <f t="shared" si="51"/>
        <v>0</v>
      </c>
      <c r="U150" s="210">
        <f t="shared" si="52"/>
        <v>0</v>
      </c>
    </row>
    <row r="151" spans="1:21" s="10" customFormat="1" ht="23.25" customHeight="1" hidden="1">
      <c r="A151" s="7"/>
      <c r="B151" s="197" t="s">
        <v>108</v>
      </c>
      <c r="C151" s="9" t="s">
        <v>164</v>
      </c>
      <c r="D151" s="165" t="s">
        <v>151</v>
      </c>
      <c r="E151" s="180">
        <f t="shared" si="43"/>
        <v>4484.1</v>
      </c>
      <c r="F151" s="181">
        <v>4484.1</v>
      </c>
      <c r="G151" s="181"/>
      <c r="H151" s="182"/>
      <c r="I151" s="312"/>
      <c r="J151" s="181"/>
      <c r="K151" s="181"/>
      <c r="L151" s="182"/>
      <c r="M151" s="312"/>
      <c r="N151" s="181"/>
      <c r="O151" s="182"/>
      <c r="P151" s="316"/>
      <c r="Q151" s="235">
        <f t="shared" si="48"/>
        <v>0</v>
      </c>
      <c r="R151" s="226">
        <f t="shared" si="49"/>
        <v>4484.1</v>
      </c>
      <c r="S151" s="183">
        <f t="shared" si="50"/>
        <v>4484.1</v>
      </c>
      <c r="T151" s="183">
        <f t="shared" si="51"/>
        <v>0</v>
      </c>
      <c r="U151" s="210">
        <f t="shared" si="52"/>
        <v>0</v>
      </c>
    </row>
    <row r="152" spans="1:21" s="10" customFormat="1" ht="24.75" customHeight="1" hidden="1">
      <c r="A152" s="7"/>
      <c r="B152" s="197" t="s">
        <v>299</v>
      </c>
      <c r="C152" s="9" t="s">
        <v>164</v>
      </c>
      <c r="D152" s="165" t="s">
        <v>151</v>
      </c>
      <c r="E152" s="180">
        <f t="shared" si="43"/>
        <v>0</v>
      </c>
      <c r="F152" s="181"/>
      <c r="G152" s="181"/>
      <c r="H152" s="182"/>
      <c r="I152" s="312"/>
      <c r="J152" s="181"/>
      <c r="K152" s="181"/>
      <c r="L152" s="182"/>
      <c r="M152" s="312"/>
      <c r="N152" s="181"/>
      <c r="O152" s="182"/>
      <c r="P152" s="316"/>
      <c r="Q152" s="261">
        <f t="shared" si="48"/>
        <v>0</v>
      </c>
      <c r="R152" s="230">
        <f t="shared" si="49"/>
        <v>0</v>
      </c>
      <c r="S152" s="210">
        <f t="shared" si="50"/>
        <v>0</v>
      </c>
      <c r="T152" s="210">
        <f t="shared" si="51"/>
        <v>0</v>
      </c>
      <c r="U152" s="210">
        <f t="shared" si="52"/>
        <v>0</v>
      </c>
    </row>
    <row r="153" spans="1:21" s="10" customFormat="1" ht="3" customHeight="1" hidden="1" thickBot="1">
      <c r="A153" s="441"/>
      <c r="B153" s="442"/>
      <c r="C153" s="428"/>
      <c r="D153" s="440"/>
      <c r="E153" s="429"/>
      <c r="F153" s="430"/>
      <c r="G153" s="430"/>
      <c r="H153" s="430"/>
      <c r="I153" s="430"/>
      <c r="J153" s="430"/>
      <c r="K153" s="430"/>
      <c r="L153" s="430"/>
      <c r="M153" s="430"/>
      <c r="N153" s="430"/>
      <c r="O153" s="430"/>
      <c r="P153" s="430"/>
      <c r="Q153" s="431"/>
      <c r="R153" s="432"/>
      <c r="S153" s="432"/>
      <c r="T153" s="432"/>
      <c r="U153" s="432"/>
    </row>
    <row r="154" spans="1:21" s="10" customFormat="1" ht="24" customHeight="1" hidden="1" thickBot="1">
      <c r="A154" s="468"/>
      <c r="B154" s="471" t="s">
        <v>116</v>
      </c>
      <c r="C154" s="474" t="s">
        <v>75</v>
      </c>
      <c r="D154" s="477" t="s">
        <v>76</v>
      </c>
      <c r="E154" s="447" t="s">
        <v>454</v>
      </c>
      <c r="F154" s="448"/>
      <c r="G154" s="448"/>
      <c r="H154" s="449"/>
      <c r="I154" s="450" t="s">
        <v>453</v>
      </c>
      <c r="J154" s="451"/>
      <c r="K154" s="451"/>
      <c r="L154" s="451"/>
      <c r="M154" s="451"/>
      <c r="N154" s="451"/>
      <c r="O154" s="451"/>
      <c r="P154" s="452"/>
      <c r="Q154" s="453" t="s">
        <v>245</v>
      </c>
      <c r="R154" s="456" t="s">
        <v>244</v>
      </c>
      <c r="S154" s="457"/>
      <c r="T154" s="457"/>
      <c r="U154" s="443"/>
    </row>
    <row r="155" spans="1:21" s="10" customFormat="1" ht="28.5" customHeight="1" hidden="1" thickBot="1">
      <c r="A155" s="469"/>
      <c r="B155" s="472"/>
      <c r="C155" s="475"/>
      <c r="D155" s="478"/>
      <c r="E155" s="444" t="s">
        <v>119</v>
      </c>
      <c r="F155" s="445" t="s">
        <v>120</v>
      </c>
      <c r="G155" s="445"/>
      <c r="H155" s="446"/>
      <c r="I155" s="459" t="s">
        <v>423</v>
      </c>
      <c r="J155" s="459"/>
      <c r="K155" s="459"/>
      <c r="L155" s="460"/>
      <c r="M155" s="461" t="s">
        <v>424</v>
      </c>
      <c r="N155" s="462"/>
      <c r="O155" s="463"/>
      <c r="P155" s="464" t="s">
        <v>321</v>
      </c>
      <c r="Q155" s="454"/>
      <c r="R155" s="466" t="s">
        <v>119</v>
      </c>
      <c r="S155" s="445" t="s">
        <v>120</v>
      </c>
      <c r="T155" s="445"/>
      <c r="U155" s="446"/>
    </row>
    <row r="156" spans="1:79" s="10" customFormat="1" ht="130.5" customHeight="1" hidden="1" thickBot="1">
      <c r="A156" s="470"/>
      <c r="B156" s="473"/>
      <c r="C156" s="476"/>
      <c r="D156" s="479"/>
      <c r="E156" s="458"/>
      <c r="F156" s="238" t="s">
        <v>319</v>
      </c>
      <c r="G156" s="239" t="s">
        <v>320</v>
      </c>
      <c r="H156" s="245" t="s">
        <v>321</v>
      </c>
      <c r="I156" s="419" t="s">
        <v>451</v>
      </c>
      <c r="J156" s="246" t="s">
        <v>425</v>
      </c>
      <c r="K156" s="246"/>
      <c r="L156" s="291" t="s">
        <v>452</v>
      </c>
      <c r="M156" s="241" t="s">
        <v>422</v>
      </c>
      <c r="N156" s="242" t="s">
        <v>433</v>
      </c>
      <c r="O156" s="246"/>
      <c r="P156" s="482"/>
      <c r="Q156" s="455"/>
      <c r="R156" s="467"/>
      <c r="S156" s="238" t="s">
        <v>319</v>
      </c>
      <c r="T156" s="239" t="s">
        <v>320</v>
      </c>
      <c r="U156" s="240" t="s">
        <v>321</v>
      </c>
      <c r="CA156" s="382"/>
    </row>
    <row r="157" spans="1:21" s="17" customFormat="1" ht="35.25" customHeight="1" hidden="1">
      <c r="A157" s="25" t="s">
        <v>86</v>
      </c>
      <c r="B157" s="345" t="s">
        <v>204</v>
      </c>
      <c r="C157" s="369" t="s">
        <v>164</v>
      </c>
      <c r="D157" s="347" t="s">
        <v>164</v>
      </c>
      <c r="E157" s="348">
        <f aca="true" t="shared" si="53" ref="E157:E191">SUM(F157:H157)</f>
        <v>30772.5</v>
      </c>
      <c r="F157" s="349">
        <f>SUM(F158:F165)</f>
        <v>24459.9</v>
      </c>
      <c r="G157" s="349">
        <f>SUM(G158:G165)</f>
        <v>0</v>
      </c>
      <c r="H157" s="351">
        <f>SUM(H158:H165)</f>
        <v>6312.5999999999985</v>
      </c>
      <c r="I157" s="377">
        <f aca="true" t="shared" si="54" ref="I157:Q157">SUM(I158:I165)</f>
        <v>0</v>
      </c>
      <c r="J157" s="378">
        <f t="shared" si="54"/>
        <v>0</v>
      </c>
      <c r="K157" s="378">
        <f t="shared" si="54"/>
        <v>0</v>
      </c>
      <c r="L157" s="379">
        <f t="shared" si="54"/>
        <v>0</v>
      </c>
      <c r="M157" s="377">
        <f t="shared" si="54"/>
        <v>0</v>
      </c>
      <c r="N157" s="378">
        <f t="shared" si="54"/>
        <v>0</v>
      </c>
      <c r="O157" s="379">
        <f t="shared" si="54"/>
        <v>0</v>
      </c>
      <c r="P157" s="383">
        <f t="shared" si="54"/>
        <v>0</v>
      </c>
      <c r="Q157" s="338">
        <f t="shared" si="54"/>
        <v>0</v>
      </c>
      <c r="R157" s="339">
        <f t="shared" si="49"/>
        <v>30772.5</v>
      </c>
      <c r="S157" s="340">
        <f t="shared" si="50"/>
        <v>24459.9</v>
      </c>
      <c r="T157" s="340">
        <f t="shared" si="51"/>
        <v>0</v>
      </c>
      <c r="U157" s="341">
        <f t="shared" si="52"/>
        <v>6312.5999999999985</v>
      </c>
    </row>
    <row r="158" spans="1:21" s="10" customFormat="1" ht="27" customHeight="1" hidden="1">
      <c r="A158" s="7"/>
      <c r="B158" s="233" t="s">
        <v>111</v>
      </c>
      <c r="C158" s="9" t="s">
        <v>164</v>
      </c>
      <c r="D158" s="165" t="s">
        <v>164</v>
      </c>
      <c r="E158" s="180">
        <f t="shared" si="53"/>
        <v>0</v>
      </c>
      <c r="F158" s="181"/>
      <c r="G158" s="181"/>
      <c r="H158" s="232"/>
      <c r="I158" s="312"/>
      <c r="J158" s="181"/>
      <c r="K158" s="181"/>
      <c r="L158" s="182"/>
      <c r="M158" s="312"/>
      <c r="N158" s="181"/>
      <c r="O158" s="182"/>
      <c r="P158" s="316"/>
      <c r="Q158" s="235">
        <f t="shared" si="48"/>
        <v>0</v>
      </c>
      <c r="R158" s="226">
        <f t="shared" si="49"/>
        <v>0</v>
      </c>
      <c r="S158" s="183">
        <f t="shared" si="50"/>
        <v>0</v>
      </c>
      <c r="T158" s="183">
        <f t="shared" si="51"/>
        <v>0</v>
      </c>
      <c r="U158" s="210">
        <f t="shared" si="52"/>
        <v>0</v>
      </c>
    </row>
    <row r="159" spans="1:21" s="10" customFormat="1" ht="27.75" customHeight="1" hidden="1">
      <c r="A159" s="7"/>
      <c r="B159" s="197" t="s">
        <v>210</v>
      </c>
      <c r="C159" s="9" t="s">
        <v>164</v>
      </c>
      <c r="D159" s="165" t="s">
        <v>164</v>
      </c>
      <c r="E159" s="180">
        <f t="shared" si="53"/>
        <v>2027.6</v>
      </c>
      <c r="F159" s="181">
        <v>2027.6</v>
      </c>
      <c r="G159" s="181"/>
      <c r="H159" s="232"/>
      <c r="I159" s="312"/>
      <c r="J159" s="181"/>
      <c r="K159" s="181"/>
      <c r="L159" s="182"/>
      <c r="M159" s="312"/>
      <c r="N159" s="181"/>
      <c r="O159" s="182"/>
      <c r="P159" s="316"/>
      <c r="Q159" s="261">
        <f t="shared" si="48"/>
        <v>0</v>
      </c>
      <c r="R159" s="226">
        <f t="shared" si="49"/>
        <v>2027.6</v>
      </c>
      <c r="S159" s="183">
        <f t="shared" si="50"/>
        <v>2027.6</v>
      </c>
      <c r="T159" s="183">
        <f t="shared" si="51"/>
        <v>0</v>
      </c>
      <c r="U159" s="210">
        <f t="shared" si="52"/>
        <v>0</v>
      </c>
    </row>
    <row r="160" spans="1:21" s="10" customFormat="1" ht="29.25" customHeight="1" hidden="1">
      <c r="A160" s="7"/>
      <c r="B160" s="197" t="s">
        <v>112</v>
      </c>
      <c r="C160" s="9" t="s">
        <v>164</v>
      </c>
      <c r="D160" s="165" t="s">
        <v>164</v>
      </c>
      <c r="E160" s="180">
        <f t="shared" si="53"/>
        <v>4239.2</v>
      </c>
      <c r="F160" s="181">
        <v>24.3</v>
      </c>
      <c r="G160" s="181"/>
      <c r="H160" s="232">
        <v>4214.9</v>
      </c>
      <c r="I160" s="312"/>
      <c r="J160" s="181"/>
      <c r="K160" s="181"/>
      <c r="L160" s="182"/>
      <c r="M160" s="312"/>
      <c r="N160" s="181"/>
      <c r="O160" s="182"/>
      <c r="P160" s="316"/>
      <c r="Q160" s="235">
        <f t="shared" si="48"/>
        <v>0</v>
      </c>
      <c r="R160" s="226">
        <f t="shared" si="49"/>
        <v>4239.2</v>
      </c>
      <c r="S160" s="183">
        <f t="shared" si="50"/>
        <v>24.3</v>
      </c>
      <c r="T160" s="183">
        <f t="shared" si="51"/>
        <v>0</v>
      </c>
      <c r="U160" s="210">
        <f t="shared" si="52"/>
        <v>4214.9</v>
      </c>
    </row>
    <row r="161" spans="1:21" s="10" customFormat="1" ht="28.5" customHeight="1" hidden="1">
      <c r="A161" s="7"/>
      <c r="B161" s="202" t="s">
        <v>434</v>
      </c>
      <c r="C161" s="9" t="s">
        <v>164</v>
      </c>
      <c r="D161" s="165" t="s">
        <v>164</v>
      </c>
      <c r="E161" s="180">
        <f t="shared" si="53"/>
        <v>106.7</v>
      </c>
      <c r="F161" s="181"/>
      <c r="G161" s="181"/>
      <c r="H161" s="232">
        <v>106.7</v>
      </c>
      <c r="I161" s="312"/>
      <c r="J161" s="181"/>
      <c r="K161" s="181"/>
      <c r="L161" s="182"/>
      <c r="M161" s="312"/>
      <c r="N161" s="181"/>
      <c r="O161" s="182"/>
      <c r="P161" s="316"/>
      <c r="Q161" s="235">
        <f t="shared" si="48"/>
        <v>0</v>
      </c>
      <c r="R161" s="226">
        <f>SUM(S161:U161)</f>
        <v>106.7</v>
      </c>
      <c r="S161" s="183">
        <f>SUM(F161+I161+J161+K161+L161)</f>
        <v>0</v>
      </c>
      <c r="T161" s="183">
        <f>SUM(G161+M161+N161+O161)</f>
        <v>0</v>
      </c>
      <c r="U161" s="210">
        <f>SUM(H161+P161)</f>
        <v>106.7</v>
      </c>
    </row>
    <row r="162" spans="1:21" s="10" customFormat="1" ht="26.25" customHeight="1" hidden="1">
      <c r="A162" s="7"/>
      <c r="B162" s="184" t="s">
        <v>214</v>
      </c>
      <c r="C162" s="9" t="s">
        <v>164</v>
      </c>
      <c r="D162" s="166" t="s">
        <v>164</v>
      </c>
      <c r="E162" s="180">
        <f t="shared" si="53"/>
        <v>17778.3</v>
      </c>
      <c r="F162" s="181">
        <v>16090.2</v>
      </c>
      <c r="G162" s="181"/>
      <c r="H162" s="232">
        <v>1688.1</v>
      </c>
      <c r="I162" s="312"/>
      <c r="J162" s="181"/>
      <c r="K162" s="181"/>
      <c r="L162" s="182"/>
      <c r="M162" s="312"/>
      <c r="N162" s="181"/>
      <c r="O162" s="182"/>
      <c r="P162" s="316"/>
      <c r="Q162" s="235">
        <f t="shared" si="48"/>
        <v>0</v>
      </c>
      <c r="R162" s="226">
        <f t="shared" si="49"/>
        <v>17778.3</v>
      </c>
      <c r="S162" s="183">
        <f t="shared" si="50"/>
        <v>16090.2</v>
      </c>
      <c r="T162" s="183">
        <f t="shared" si="51"/>
        <v>0</v>
      </c>
      <c r="U162" s="210">
        <f t="shared" si="52"/>
        <v>1688.1</v>
      </c>
    </row>
    <row r="163" spans="1:21" s="10" customFormat="1" ht="34.5" customHeight="1" hidden="1">
      <c r="A163" s="7"/>
      <c r="B163" s="197" t="s">
        <v>218</v>
      </c>
      <c r="C163" s="9" t="s">
        <v>164</v>
      </c>
      <c r="D163" s="166" t="s">
        <v>164</v>
      </c>
      <c r="E163" s="180">
        <f t="shared" si="53"/>
        <v>0</v>
      </c>
      <c r="F163" s="181"/>
      <c r="G163" s="181"/>
      <c r="H163" s="232"/>
      <c r="I163" s="312"/>
      <c r="J163" s="181"/>
      <c r="K163" s="181"/>
      <c r="L163" s="182"/>
      <c r="M163" s="312"/>
      <c r="N163" s="181"/>
      <c r="O163" s="182"/>
      <c r="P163" s="316"/>
      <c r="Q163" s="235">
        <f t="shared" si="48"/>
        <v>0</v>
      </c>
      <c r="R163" s="226">
        <f t="shared" si="49"/>
        <v>0</v>
      </c>
      <c r="S163" s="183">
        <f t="shared" si="50"/>
        <v>0</v>
      </c>
      <c r="T163" s="183">
        <f t="shared" si="51"/>
        <v>0</v>
      </c>
      <c r="U163" s="210">
        <f t="shared" si="52"/>
        <v>0</v>
      </c>
    </row>
    <row r="164" spans="1:21" s="10" customFormat="1" ht="38.25" customHeight="1" hidden="1">
      <c r="A164" s="7"/>
      <c r="B164" s="197" t="s">
        <v>233</v>
      </c>
      <c r="C164" s="9" t="s">
        <v>164</v>
      </c>
      <c r="D164" s="165" t="s">
        <v>164</v>
      </c>
      <c r="E164" s="180">
        <f t="shared" si="53"/>
        <v>6404.7</v>
      </c>
      <c r="F164" s="181">
        <v>6101.8</v>
      </c>
      <c r="G164" s="181"/>
      <c r="H164" s="232">
        <v>302.9</v>
      </c>
      <c r="I164" s="312"/>
      <c r="J164" s="181"/>
      <c r="K164" s="181"/>
      <c r="L164" s="182"/>
      <c r="M164" s="312"/>
      <c r="N164" s="181"/>
      <c r="O164" s="182"/>
      <c r="P164" s="316"/>
      <c r="Q164" s="235">
        <f t="shared" si="48"/>
        <v>0</v>
      </c>
      <c r="R164" s="226">
        <f t="shared" si="49"/>
        <v>6404.7</v>
      </c>
      <c r="S164" s="183">
        <f t="shared" si="50"/>
        <v>6101.8</v>
      </c>
      <c r="T164" s="183">
        <f t="shared" si="51"/>
        <v>0</v>
      </c>
      <c r="U164" s="210">
        <f t="shared" si="52"/>
        <v>302.9</v>
      </c>
    </row>
    <row r="165" spans="1:21" s="10" customFormat="1" ht="27" customHeight="1" hidden="1">
      <c r="A165" s="7"/>
      <c r="B165" s="197" t="s">
        <v>205</v>
      </c>
      <c r="C165" s="9" t="s">
        <v>164</v>
      </c>
      <c r="D165" s="165" t="s">
        <v>164</v>
      </c>
      <c r="E165" s="180">
        <f t="shared" si="53"/>
        <v>216</v>
      </c>
      <c r="F165" s="181">
        <v>216</v>
      </c>
      <c r="G165" s="181"/>
      <c r="H165" s="232"/>
      <c r="I165" s="312"/>
      <c r="J165" s="181"/>
      <c r="K165" s="181"/>
      <c r="L165" s="182"/>
      <c r="M165" s="312"/>
      <c r="N165" s="181"/>
      <c r="O165" s="182"/>
      <c r="P165" s="316"/>
      <c r="Q165" s="235">
        <f t="shared" si="48"/>
        <v>0</v>
      </c>
      <c r="R165" s="226">
        <f t="shared" si="49"/>
        <v>216</v>
      </c>
      <c r="S165" s="183">
        <f t="shared" si="50"/>
        <v>216</v>
      </c>
      <c r="T165" s="183">
        <f t="shared" si="51"/>
        <v>0</v>
      </c>
      <c r="U165" s="210">
        <f t="shared" si="52"/>
        <v>0</v>
      </c>
    </row>
    <row r="166" spans="1:21" s="17" customFormat="1" ht="24.75" customHeight="1" hidden="1">
      <c r="A166" s="25" t="s">
        <v>234</v>
      </c>
      <c r="B166" s="345" t="s">
        <v>235</v>
      </c>
      <c r="C166" s="346" t="s">
        <v>154</v>
      </c>
      <c r="D166" s="347" t="s">
        <v>124</v>
      </c>
      <c r="E166" s="348">
        <f t="shared" si="53"/>
        <v>70291.7</v>
      </c>
      <c r="F166" s="358">
        <f>SUM(F167+F175+F177)</f>
        <v>52323.1</v>
      </c>
      <c r="G166" s="358">
        <f>SUM(G167+G175+G177)</f>
        <v>12387.3</v>
      </c>
      <c r="H166" s="359">
        <f>SUM(H167+H175+H177)</f>
        <v>5581.299999999999</v>
      </c>
      <c r="I166" s="334">
        <f>SUM(I167+I175+I177)</f>
        <v>689</v>
      </c>
      <c r="J166" s="358">
        <f aca="true" t="shared" si="55" ref="J166:P166">SUM(J167+J175+J177)</f>
        <v>0</v>
      </c>
      <c r="K166" s="358">
        <f t="shared" si="55"/>
        <v>0</v>
      </c>
      <c r="L166" s="380">
        <f t="shared" si="55"/>
        <v>0</v>
      </c>
      <c r="M166" s="334">
        <f t="shared" si="55"/>
        <v>0</v>
      </c>
      <c r="N166" s="358">
        <f t="shared" si="55"/>
        <v>0</v>
      </c>
      <c r="O166" s="380">
        <f t="shared" si="55"/>
        <v>0</v>
      </c>
      <c r="P166" s="381">
        <f t="shared" si="55"/>
        <v>0</v>
      </c>
      <c r="Q166" s="338">
        <f>SUM(I166:P166)</f>
        <v>689</v>
      </c>
      <c r="R166" s="339">
        <f t="shared" si="49"/>
        <v>70980.7</v>
      </c>
      <c r="S166" s="340">
        <f t="shared" si="50"/>
        <v>53012.1</v>
      </c>
      <c r="T166" s="340">
        <f t="shared" si="51"/>
        <v>12387.3</v>
      </c>
      <c r="U166" s="341">
        <f t="shared" si="52"/>
        <v>5581.299999999999</v>
      </c>
    </row>
    <row r="167" spans="1:21" s="17" customFormat="1" ht="26.25" customHeight="1" hidden="1">
      <c r="A167" s="25" t="s">
        <v>87</v>
      </c>
      <c r="B167" s="345" t="s">
        <v>287</v>
      </c>
      <c r="C167" s="346" t="s">
        <v>154</v>
      </c>
      <c r="D167" s="347" t="s">
        <v>123</v>
      </c>
      <c r="E167" s="348">
        <f t="shared" si="53"/>
        <v>65077.49999999999</v>
      </c>
      <c r="F167" s="358">
        <f>SUM(F168:F174)</f>
        <v>48386.1</v>
      </c>
      <c r="G167" s="358">
        <f>SUM(G168:G174)</f>
        <v>12387.3</v>
      </c>
      <c r="H167" s="359">
        <f>SUM(H168:H174)</f>
        <v>4304.099999999999</v>
      </c>
      <c r="I167" s="334">
        <f>SUM(I168:I174)</f>
        <v>689</v>
      </c>
      <c r="J167" s="358">
        <f aca="true" t="shared" si="56" ref="J167:P167">SUM(J168:J174)</f>
        <v>0</v>
      </c>
      <c r="K167" s="358">
        <f t="shared" si="56"/>
        <v>0</v>
      </c>
      <c r="L167" s="380">
        <f t="shared" si="56"/>
        <v>0</v>
      </c>
      <c r="M167" s="334">
        <f t="shared" si="56"/>
        <v>0</v>
      </c>
      <c r="N167" s="358">
        <f t="shared" si="56"/>
        <v>0</v>
      </c>
      <c r="O167" s="380">
        <f t="shared" si="56"/>
        <v>0</v>
      </c>
      <c r="P167" s="381">
        <f t="shared" si="56"/>
        <v>0</v>
      </c>
      <c r="Q167" s="338">
        <f t="shared" si="48"/>
        <v>689</v>
      </c>
      <c r="R167" s="339">
        <f t="shared" si="49"/>
        <v>65766.5</v>
      </c>
      <c r="S167" s="340">
        <f t="shared" si="50"/>
        <v>49075.1</v>
      </c>
      <c r="T167" s="340">
        <f t="shared" si="51"/>
        <v>12387.3</v>
      </c>
      <c r="U167" s="341">
        <f t="shared" si="52"/>
        <v>4304.099999999999</v>
      </c>
    </row>
    <row r="168" spans="1:21" s="10" customFormat="1" ht="25.5" customHeight="1" hidden="1">
      <c r="A168" s="7"/>
      <c r="B168" s="197" t="s">
        <v>236</v>
      </c>
      <c r="C168" s="9" t="s">
        <v>154</v>
      </c>
      <c r="D168" s="166" t="s">
        <v>123</v>
      </c>
      <c r="E168" s="180">
        <f>SUM(F168:H168)</f>
        <v>20387.6</v>
      </c>
      <c r="F168" s="181">
        <v>16669</v>
      </c>
      <c r="G168" s="181">
        <v>182.6</v>
      </c>
      <c r="H168" s="232">
        <v>3536</v>
      </c>
      <c r="I168" s="312"/>
      <c r="J168" s="181"/>
      <c r="K168" s="181"/>
      <c r="L168" s="182"/>
      <c r="M168" s="312"/>
      <c r="N168" s="181"/>
      <c r="O168" s="182"/>
      <c r="P168" s="316"/>
      <c r="Q168" s="235">
        <f t="shared" si="48"/>
        <v>0</v>
      </c>
      <c r="R168" s="226">
        <f t="shared" si="49"/>
        <v>20387.6</v>
      </c>
      <c r="S168" s="183">
        <f t="shared" si="50"/>
        <v>16669</v>
      </c>
      <c r="T168" s="183">
        <f t="shared" si="51"/>
        <v>182.6</v>
      </c>
      <c r="U168" s="210">
        <f t="shared" si="52"/>
        <v>3536</v>
      </c>
    </row>
    <row r="169" spans="1:21" s="10" customFormat="1" ht="27" customHeight="1" hidden="1">
      <c r="A169" s="7"/>
      <c r="B169" s="199" t="s">
        <v>237</v>
      </c>
      <c r="C169" s="51" t="s">
        <v>154</v>
      </c>
      <c r="D169" s="167" t="s">
        <v>123</v>
      </c>
      <c r="E169" s="180">
        <f t="shared" si="53"/>
        <v>13325.2</v>
      </c>
      <c r="F169" s="181">
        <v>12765</v>
      </c>
      <c r="G169" s="181"/>
      <c r="H169" s="232">
        <v>560.2</v>
      </c>
      <c r="I169" s="312"/>
      <c r="J169" s="181"/>
      <c r="K169" s="181"/>
      <c r="L169" s="182"/>
      <c r="M169" s="312"/>
      <c r="N169" s="181"/>
      <c r="O169" s="182"/>
      <c r="P169" s="316"/>
      <c r="Q169" s="235">
        <f t="shared" si="48"/>
        <v>0</v>
      </c>
      <c r="R169" s="226">
        <f t="shared" si="49"/>
        <v>13325.2</v>
      </c>
      <c r="S169" s="183">
        <f t="shared" si="50"/>
        <v>12765</v>
      </c>
      <c r="T169" s="183">
        <f t="shared" si="51"/>
        <v>0</v>
      </c>
      <c r="U169" s="210">
        <f t="shared" si="52"/>
        <v>560.2</v>
      </c>
    </row>
    <row r="170" spans="1:21" s="10" customFormat="1" ht="21" customHeight="1" hidden="1">
      <c r="A170" s="7"/>
      <c r="B170" s="197" t="s">
        <v>238</v>
      </c>
      <c r="C170" s="8" t="s">
        <v>154</v>
      </c>
      <c r="D170" s="165" t="s">
        <v>123</v>
      </c>
      <c r="E170" s="180">
        <f t="shared" si="53"/>
        <v>17368.9</v>
      </c>
      <c r="F170" s="181">
        <v>17161</v>
      </c>
      <c r="G170" s="181"/>
      <c r="H170" s="232">
        <v>207.9</v>
      </c>
      <c r="I170" s="312"/>
      <c r="J170" s="181"/>
      <c r="K170" s="181"/>
      <c r="L170" s="182"/>
      <c r="M170" s="312"/>
      <c r="N170" s="181"/>
      <c r="O170" s="182"/>
      <c r="P170" s="316"/>
      <c r="Q170" s="235">
        <f t="shared" si="48"/>
        <v>0</v>
      </c>
      <c r="R170" s="226">
        <f t="shared" si="49"/>
        <v>17368.9</v>
      </c>
      <c r="S170" s="183">
        <f t="shared" si="50"/>
        <v>17161</v>
      </c>
      <c r="T170" s="183">
        <f t="shared" si="51"/>
        <v>0</v>
      </c>
      <c r="U170" s="210">
        <f t="shared" si="52"/>
        <v>207.9</v>
      </c>
    </row>
    <row r="171" spans="1:21" s="10" customFormat="1" ht="28.5" customHeight="1" hidden="1">
      <c r="A171" s="7"/>
      <c r="B171" s="197" t="s">
        <v>42</v>
      </c>
      <c r="C171" s="8" t="s">
        <v>154</v>
      </c>
      <c r="D171" s="165" t="s">
        <v>123</v>
      </c>
      <c r="E171" s="180">
        <f t="shared" si="53"/>
        <v>73.7</v>
      </c>
      <c r="F171" s="181"/>
      <c r="G171" s="181">
        <v>73.7</v>
      </c>
      <c r="H171" s="232"/>
      <c r="I171" s="312"/>
      <c r="J171" s="181"/>
      <c r="K171" s="181"/>
      <c r="L171" s="182"/>
      <c r="M171" s="312"/>
      <c r="N171" s="181"/>
      <c r="O171" s="182"/>
      <c r="P171" s="316"/>
      <c r="Q171" s="235">
        <f t="shared" si="48"/>
        <v>0</v>
      </c>
      <c r="R171" s="226">
        <f t="shared" si="49"/>
        <v>73.7</v>
      </c>
      <c r="S171" s="183">
        <f t="shared" si="50"/>
        <v>0</v>
      </c>
      <c r="T171" s="183">
        <f t="shared" si="51"/>
        <v>73.7</v>
      </c>
      <c r="U171" s="210">
        <f t="shared" si="52"/>
        <v>0</v>
      </c>
    </row>
    <row r="172" spans="1:21" s="10" customFormat="1" ht="27" customHeight="1" hidden="1">
      <c r="A172" s="7"/>
      <c r="B172" s="197" t="s">
        <v>239</v>
      </c>
      <c r="C172" s="9" t="s">
        <v>154</v>
      </c>
      <c r="D172" s="166" t="s">
        <v>123</v>
      </c>
      <c r="E172" s="180">
        <f t="shared" si="53"/>
        <v>0</v>
      </c>
      <c r="F172" s="181"/>
      <c r="G172" s="181"/>
      <c r="H172" s="232"/>
      <c r="I172" s="312"/>
      <c r="J172" s="181"/>
      <c r="K172" s="181"/>
      <c r="L172" s="182"/>
      <c r="M172" s="312"/>
      <c r="N172" s="181"/>
      <c r="O172" s="182"/>
      <c r="P172" s="316"/>
      <c r="Q172" s="235">
        <f t="shared" si="48"/>
        <v>0</v>
      </c>
      <c r="R172" s="226">
        <f t="shared" si="49"/>
        <v>0</v>
      </c>
      <c r="S172" s="183">
        <f t="shared" si="50"/>
        <v>0</v>
      </c>
      <c r="T172" s="183">
        <f t="shared" si="51"/>
        <v>0</v>
      </c>
      <c r="U172" s="210">
        <f t="shared" si="52"/>
        <v>0</v>
      </c>
    </row>
    <row r="173" spans="1:21" s="43" customFormat="1" ht="24" customHeight="1" hidden="1">
      <c r="A173" s="7"/>
      <c r="B173" s="197" t="s">
        <v>240</v>
      </c>
      <c r="C173" s="9" t="s">
        <v>154</v>
      </c>
      <c r="D173" s="166" t="s">
        <v>123</v>
      </c>
      <c r="E173" s="180">
        <f t="shared" si="53"/>
        <v>680</v>
      </c>
      <c r="F173" s="181">
        <v>680</v>
      </c>
      <c r="G173" s="181"/>
      <c r="H173" s="232"/>
      <c r="I173" s="312">
        <v>689</v>
      </c>
      <c r="J173" s="181"/>
      <c r="K173" s="181"/>
      <c r="L173" s="182"/>
      <c r="M173" s="312"/>
      <c r="N173" s="181"/>
      <c r="O173" s="182"/>
      <c r="P173" s="316"/>
      <c r="Q173" s="235">
        <f t="shared" si="48"/>
        <v>689</v>
      </c>
      <c r="R173" s="226">
        <f t="shared" si="49"/>
        <v>1369</v>
      </c>
      <c r="S173" s="183">
        <f t="shared" si="50"/>
        <v>1369</v>
      </c>
      <c r="T173" s="183">
        <f t="shared" si="51"/>
        <v>0</v>
      </c>
      <c r="U173" s="210">
        <f t="shared" si="52"/>
        <v>0</v>
      </c>
    </row>
    <row r="174" spans="1:21" s="43" customFormat="1" ht="26.25" customHeight="1" hidden="1">
      <c r="A174" s="7"/>
      <c r="B174" s="197" t="s">
        <v>208</v>
      </c>
      <c r="C174" s="9" t="s">
        <v>154</v>
      </c>
      <c r="D174" s="166" t="s">
        <v>123</v>
      </c>
      <c r="E174" s="180">
        <f t="shared" si="53"/>
        <v>13242.1</v>
      </c>
      <c r="F174" s="217">
        <v>1111.1</v>
      </c>
      <c r="G174" s="181">
        <v>12131</v>
      </c>
      <c r="H174" s="232"/>
      <c r="I174" s="403"/>
      <c r="J174" s="188"/>
      <c r="K174" s="188"/>
      <c r="L174" s="404"/>
      <c r="M174" s="403"/>
      <c r="N174" s="188"/>
      <c r="O174" s="404"/>
      <c r="P174" s="316"/>
      <c r="Q174" s="235">
        <f t="shared" si="48"/>
        <v>0</v>
      </c>
      <c r="R174" s="226">
        <f t="shared" si="49"/>
        <v>13242.1</v>
      </c>
      <c r="S174" s="183">
        <f t="shared" si="50"/>
        <v>1111.1</v>
      </c>
      <c r="T174" s="183">
        <f t="shared" si="51"/>
        <v>12131</v>
      </c>
      <c r="U174" s="210">
        <f t="shared" si="52"/>
        <v>0</v>
      </c>
    </row>
    <row r="175" spans="1:21" s="6" customFormat="1" ht="26.25" customHeight="1" hidden="1">
      <c r="A175" s="45" t="s">
        <v>88</v>
      </c>
      <c r="B175" s="331" t="s">
        <v>289</v>
      </c>
      <c r="C175" s="368" t="s">
        <v>154</v>
      </c>
      <c r="D175" s="375" t="s">
        <v>128</v>
      </c>
      <c r="E175" s="348">
        <f t="shared" si="53"/>
        <v>100</v>
      </c>
      <c r="F175" s="190">
        <f>SUM(F176)</f>
        <v>100</v>
      </c>
      <c r="G175" s="190">
        <f>SUM(G176)</f>
        <v>0</v>
      </c>
      <c r="H175" s="236">
        <f>SUM(H176)</f>
        <v>0</v>
      </c>
      <c r="I175" s="298">
        <f aca="true" t="shared" si="57" ref="I175:P175">SUM(I176)</f>
        <v>0</v>
      </c>
      <c r="J175" s="190">
        <f t="shared" si="57"/>
        <v>0</v>
      </c>
      <c r="K175" s="190">
        <f t="shared" si="57"/>
        <v>0</v>
      </c>
      <c r="L175" s="191">
        <f t="shared" si="57"/>
        <v>0</v>
      </c>
      <c r="M175" s="298">
        <f t="shared" si="57"/>
        <v>0</v>
      </c>
      <c r="N175" s="190">
        <f t="shared" si="57"/>
        <v>0</v>
      </c>
      <c r="O175" s="191">
        <f t="shared" si="57"/>
        <v>0</v>
      </c>
      <c r="P175" s="318">
        <f t="shared" si="57"/>
        <v>0</v>
      </c>
      <c r="Q175" s="338">
        <f t="shared" si="48"/>
        <v>0</v>
      </c>
      <c r="R175" s="339">
        <f t="shared" si="49"/>
        <v>100</v>
      </c>
      <c r="S175" s="340">
        <f t="shared" si="50"/>
        <v>100</v>
      </c>
      <c r="T175" s="340">
        <f t="shared" si="51"/>
        <v>0</v>
      </c>
      <c r="U175" s="341">
        <f t="shared" si="52"/>
        <v>0</v>
      </c>
    </row>
    <row r="176" spans="1:21" s="17" customFormat="1" ht="21" customHeight="1" hidden="1">
      <c r="A176" s="14"/>
      <c r="B176" s="197" t="s">
        <v>168</v>
      </c>
      <c r="C176" s="9" t="s">
        <v>154</v>
      </c>
      <c r="D176" s="166" t="s">
        <v>128</v>
      </c>
      <c r="E176" s="180">
        <f t="shared" si="53"/>
        <v>100</v>
      </c>
      <c r="F176" s="192">
        <v>100</v>
      </c>
      <c r="G176" s="192"/>
      <c r="H176" s="317"/>
      <c r="I176" s="178"/>
      <c r="J176" s="406"/>
      <c r="K176" s="406"/>
      <c r="L176" s="407"/>
      <c r="M176" s="178"/>
      <c r="N176" s="406"/>
      <c r="O176" s="407"/>
      <c r="P176" s="173"/>
      <c r="Q176" s="260">
        <f t="shared" si="48"/>
        <v>0</v>
      </c>
      <c r="R176" s="226">
        <f t="shared" si="49"/>
        <v>100</v>
      </c>
      <c r="S176" s="183">
        <f t="shared" si="50"/>
        <v>100</v>
      </c>
      <c r="T176" s="183">
        <f t="shared" si="51"/>
        <v>0</v>
      </c>
      <c r="U176" s="210">
        <f t="shared" si="52"/>
        <v>0</v>
      </c>
    </row>
    <row r="177" spans="1:21" s="10" customFormat="1" ht="24.75" customHeight="1" hidden="1">
      <c r="A177" s="14" t="s">
        <v>288</v>
      </c>
      <c r="B177" s="331" t="s">
        <v>89</v>
      </c>
      <c r="C177" s="368" t="s">
        <v>154</v>
      </c>
      <c r="D177" s="375" t="s">
        <v>133</v>
      </c>
      <c r="E177" s="348">
        <f t="shared" si="53"/>
        <v>5114.2</v>
      </c>
      <c r="F177" s="190">
        <f>SUM(F178)</f>
        <v>3837</v>
      </c>
      <c r="G177" s="190">
        <f>SUM(G178)</f>
        <v>0</v>
      </c>
      <c r="H177" s="236">
        <f>SUM(H178)</f>
        <v>1277.2</v>
      </c>
      <c r="I177" s="298">
        <f aca="true" t="shared" si="58" ref="I177:Q177">SUM(I178)</f>
        <v>0</v>
      </c>
      <c r="J177" s="190">
        <f t="shared" si="58"/>
        <v>0</v>
      </c>
      <c r="K177" s="190">
        <f t="shared" si="58"/>
        <v>0</v>
      </c>
      <c r="L177" s="191">
        <f t="shared" si="58"/>
        <v>0</v>
      </c>
      <c r="M177" s="298">
        <f t="shared" si="58"/>
        <v>0</v>
      </c>
      <c r="N177" s="190">
        <f t="shared" si="58"/>
        <v>0</v>
      </c>
      <c r="O177" s="191">
        <f t="shared" si="58"/>
        <v>0</v>
      </c>
      <c r="P177" s="319">
        <f t="shared" si="58"/>
        <v>0</v>
      </c>
      <c r="Q177" s="237">
        <f t="shared" si="58"/>
        <v>0</v>
      </c>
      <c r="R177" s="339">
        <f t="shared" si="49"/>
        <v>5114.2</v>
      </c>
      <c r="S177" s="340">
        <f t="shared" si="50"/>
        <v>3837</v>
      </c>
      <c r="T177" s="340">
        <f t="shared" si="51"/>
        <v>0</v>
      </c>
      <c r="U177" s="341">
        <f t="shared" si="52"/>
        <v>1277.2</v>
      </c>
    </row>
    <row r="178" spans="1:21" s="10" customFormat="1" ht="22.5" customHeight="1" hidden="1">
      <c r="A178" s="48"/>
      <c r="B178" s="197" t="s">
        <v>247</v>
      </c>
      <c r="C178" s="9" t="s">
        <v>154</v>
      </c>
      <c r="D178" s="166" t="s">
        <v>133</v>
      </c>
      <c r="E178" s="180">
        <f t="shared" si="53"/>
        <v>5114.2</v>
      </c>
      <c r="F178" s="192">
        <v>3837</v>
      </c>
      <c r="G178" s="192"/>
      <c r="H178" s="317">
        <v>1277.2</v>
      </c>
      <c r="I178" s="312"/>
      <c r="J178" s="181"/>
      <c r="K178" s="181"/>
      <c r="L178" s="182"/>
      <c r="M178" s="312"/>
      <c r="N178" s="181"/>
      <c r="O178" s="182"/>
      <c r="P178" s="316"/>
      <c r="Q178" s="235">
        <f t="shared" si="48"/>
        <v>0</v>
      </c>
      <c r="R178" s="226">
        <f t="shared" si="49"/>
        <v>5114.2</v>
      </c>
      <c r="S178" s="183">
        <f t="shared" si="50"/>
        <v>3837</v>
      </c>
      <c r="T178" s="183">
        <f t="shared" si="51"/>
        <v>0</v>
      </c>
      <c r="U178" s="210">
        <f t="shared" si="52"/>
        <v>1277.2</v>
      </c>
    </row>
    <row r="179" spans="1:21" s="10" customFormat="1" ht="33" customHeight="1" hidden="1">
      <c r="A179" s="21" t="s">
        <v>355</v>
      </c>
      <c r="B179" s="331" t="s">
        <v>248</v>
      </c>
      <c r="C179" s="368" t="s">
        <v>151</v>
      </c>
      <c r="D179" s="375" t="s">
        <v>124</v>
      </c>
      <c r="E179" s="348">
        <f t="shared" si="53"/>
        <v>669412.3</v>
      </c>
      <c r="F179" s="351">
        <f aca="true" t="shared" si="59" ref="F179:P179">SUM(F180+F183+F186+F190+F192)</f>
        <v>589755.3</v>
      </c>
      <c r="G179" s="349">
        <f t="shared" si="59"/>
        <v>37506</v>
      </c>
      <c r="H179" s="383">
        <f t="shared" si="59"/>
        <v>42151.00000000001</v>
      </c>
      <c r="I179" s="348">
        <f t="shared" si="59"/>
        <v>0</v>
      </c>
      <c r="J179" s="349">
        <f t="shared" si="59"/>
        <v>0</v>
      </c>
      <c r="K179" s="349">
        <f t="shared" si="59"/>
        <v>0</v>
      </c>
      <c r="L179" s="350">
        <f t="shared" si="59"/>
        <v>0</v>
      </c>
      <c r="M179" s="348">
        <f t="shared" si="59"/>
        <v>0</v>
      </c>
      <c r="N179" s="349">
        <f t="shared" si="59"/>
        <v>0</v>
      </c>
      <c r="O179" s="350">
        <f t="shared" si="59"/>
        <v>0</v>
      </c>
      <c r="P179" s="352">
        <f t="shared" si="59"/>
        <v>0</v>
      </c>
      <c r="Q179" s="366">
        <f t="shared" si="48"/>
        <v>0</v>
      </c>
      <c r="R179" s="339">
        <f t="shared" si="49"/>
        <v>669412.3</v>
      </c>
      <c r="S179" s="340">
        <f t="shared" si="50"/>
        <v>589755.3</v>
      </c>
      <c r="T179" s="340">
        <f t="shared" si="51"/>
        <v>37506</v>
      </c>
      <c r="U179" s="341">
        <f t="shared" si="52"/>
        <v>42151.00000000001</v>
      </c>
    </row>
    <row r="180" spans="1:21" s="10" customFormat="1" ht="27.75" customHeight="1" hidden="1">
      <c r="A180" s="14" t="s">
        <v>90</v>
      </c>
      <c r="B180" s="331" t="s">
        <v>7</v>
      </c>
      <c r="C180" s="368" t="s">
        <v>151</v>
      </c>
      <c r="D180" s="375" t="s">
        <v>123</v>
      </c>
      <c r="E180" s="348">
        <f t="shared" si="53"/>
        <v>539051.6000000001</v>
      </c>
      <c r="F180" s="349">
        <f>SUM(F181+F182)</f>
        <v>493713.9</v>
      </c>
      <c r="G180" s="349">
        <f aca="true" t="shared" si="60" ref="G180:Q180">SUM(G181+G182)</f>
        <v>11590.9</v>
      </c>
      <c r="H180" s="351">
        <f t="shared" si="60"/>
        <v>33746.8</v>
      </c>
      <c r="I180" s="348">
        <f t="shared" si="60"/>
        <v>0</v>
      </c>
      <c r="J180" s="349">
        <f t="shared" si="60"/>
        <v>0</v>
      </c>
      <c r="K180" s="349">
        <f t="shared" si="60"/>
        <v>0</v>
      </c>
      <c r="L180" s="350">
        <f t="shared" si="60"/>
        <v>0</v>
      </c>
      <c r="M180" s="348">
        <f t="shared" si="60"/>
        <v>0</v>
      </c>
      <c r="N180" s="349">
        <f t="shared" si="60"/>
        <v>0</v>
      </c>
      <c r="O180" s="350">
        <f t="shared" si="60"/>
        <v>0</v>
      </c>
      <c r="P180" s="383">
        <f t="shared" si="60"/>
        <v>0</v>
      </c>
      <c r="Q180" s="374">
        <f t="shared" si="60"/>
        <v>0</v>
      </c>
      <c r="R180" s="339">
        <f t="shared" si="49"/>
        <v>539051.6000000001</v>
      </c>
      <c r="S180" s="340">
        <f t="shared" si="50"/>
        <v>493713.9</v>
      </c>
      <c r="T180" s="340">
        <f t="shared" si="51"/>
        <v>11590.9</v>
      </c>
      <c r="U180" s="341">
        <f t="shared" si="52"/>
        <v>33746.8</v>
      </c>
    </row>
    <row r="181" spans="1:21" s="10" customFormat="1" ht="23.25" customHeight="1" hidden="1">
      <c r="A181" s="7"/>
      <c r="B181" s="197" t="s">
        <v>249</v>
      </c>
      <c r="C181" s="9" t="s">
        <v>151</v>
      </c>
      <c r="D181" s="166" t="s">
        <v>123</v>
      </c>
      <c r="E181" s="180">
        <f t="shared" si="53"/>
        <v>483220.60000000003</v>
      </c>
      <c r="F181" s="192">
        <v>438780.9</v>
      </c>
      <c r="G181" s="192">
        <v>11590.9</v>
      </c>
      <c r="H181" s="317">
        <v>32848.8</v>
      </c>
      <c r="I181" s="312"/>
      <c r="J181" s="181"/>
      <c r="K181" s="181"/>
      <c r="L181" s="182"/>
      <c r="M181" s="312"/>
      <c r="N181" s="181"/>
      <c r="O181" s="182"/>
      <c r="P181" s="173"/>
      <c r="Q181" s="235">
        <f t="shared" si="48"/>
        <v>0</v>
      </c>
      <c r="R181" s="226">
        <f t="shared" si="49"/>
        <v>483220.60000000003</v>
      </c>
      <c r="S181" s="183">
        <f t="shared" si="50"/>
        <v>438780.9</v>
      </c>
      <c r="T181" s="183">
        <f t="shared" si="51"/>
        <v>11590.9</v>
      </c>
      <c r="U181" s="210">
        <f t="shared" si="52"/>
        <v>32848.8</v>
      </c>
    </row>
    <row r="182" spans="1:21" s="17" customFormat="1" ht="25.5" customHeight="1" hidden="1">
      <c r="A182" s="14"/>
      <c r="B182" s="197" t="s">
        <v>250</v>
      </c>
      <c r="C182" s="9" t="s">
        <v>151</v>
      </c>
      <c r="D182" s="166" t="s">
        <v>123</v>
      </c>
      <c r="E182" s="180">
        <f t="shared" si="53"/>
        <v>55831</v>
      </c>
      <c r="F182" s="192">
        <v>54933</v>
      </c>
      <c r="G182" s="192"/>
      <c r="H182" s="317">
        <v>898</v>
      </c>
      <c r="I182" s="180"/>
      <c r="J182" s="185"/>
      <c r="K182" s="185"/>
      <c r="L182" s="186"/>
      <c r="M182" s="180"/>
      <c r="N182" s="185"/>
      <c r="O182" s="186"/>
      <c r="P182" s="173"/>
      <c r="Q182" s="260">
        <f t="shared" si="48"/>
        <v>0</v>
      </c>
      <c r="R182" s="226">
        <f t="shared" si="49"/>
        <v>55831</v>
      </c>
      <c r="S182" s="183">
        <f t="shared" si="50"/>
        <v>54933</v>
      </c>
      <c r="T182" s="183">
        <f t="shared" si="51"/>
        <v>0</v>
      </c>
      <c r="U182" s="210">
        <f t="shared" si="52"/>
        <v>898</v>
      </c>
    </row>
    <row r="183" spans="1:21" s="17" customFormat="1" ht="24.75" customHeight="1" hidden="1">
      <c r="A183" s="14" t="s">
        <v>91</v>
      </c>
      <c r="B183" s="331" t="s">
        <v>301</v>
      </c>
      <c r="C183" s="368" t="s">
        <v>151</v>
      </c>
      <c r="D183" s="375" t="s">
        <v>126</v>
      </c>
      <c r="E183" s="348">
        <f t="shared" si="53"/>
        <v>71692</v>
      </c>
      <c r="F183" s="341">
        <f>SUM(F184:F185)</f>
        <v>52561.5</v>
      </c>
      <c r="G183" s="341">
        <f>SUM(G184:G185)</f>
        <v>12433.7</v>
      </c>
      <c r="H183" s="351">
        <f>SUM(H184+H185)</f>
        <v>6696.799999999999</v>
      </c>
      <c r="I183" s="348">
        <f aca="true" t="shared" si="61" ref="I183:P183">SUM(I184:I185)</f>
        <v>0</v>
      </c>
      <c r="J183" s="349">
        <f t="shared" si="61"/>
        <v>0</v>
      </c>
      <c r="K183" s="349">
        <f t="shared" si="61"/>
        <v>0</v>
      </c>
      <c r="L183" s="350">
        <f t="shared" si="61"/>
        <v>0</v>
      </c>
      <c r="M183" s="348">
        <f t="shared" si="61"/>
        <v>0</v>
      </c>
      <c r="N183" s="349">
        <f t="shared" si="61"/>
        <v>0</v>
      </c>
      <c r="O183" s="350">
        <f t="shared" si="61"/>
        <v>0</v>
      </c>
      <c r="P183" s="383">
        <f t="shared" si="61"/>
        <v>0</v>
      </c>
      <c r="Q183" s="374">
        <f>SUM(Q184+Q185)</f>
        <v>0</v>
      </c>
      <c r="R183" s="339">
        <f t="shared" si="49"/>
        <v>71692</v>
      </c>
      <c r="S183" s="340">
        <f aca="true" t="shared" si="62" ref="S183:S205">SUM(F183+I183+J183+K183+L183)</f>
        <v>52561.5</v>
      </c>
      <c r="T183" s="340">
        <f aca="true" t="shared" si="63" ref="T183:T205">SUM(G183+M183+N183+O183)</f>
        <v>12433.7</v>
      </c>
      <c r="U183" s="341">
        <f aca="true" t="shared" si="64" ref="U183:U205">SUM(H183+P183)</f>
        <v>6696.799999999999</v>
      </c>
    </row>
    <row r="184" spans="1:21" s="10" customFormat="1" ht="25.5" customHeight="1" hidden="1">
      <c r="A184" s="7"/>
      <c r="B184" s="197" t="s">
        <v>251</v>
      </c>
      <c r="C184" s="9" t="s">
        <v>151</v>
      </c>
      <c r="D184" s="166" t="s">
        <v>126</v>
      </c>
      <c r="E184" s="180">
        <f t="shared" si="53"/>
        <v>42087.3</v>
      </c>
      <c r="F184" s="192">
        <v>24471.7</v>
      </c>
      <c r="G184" s="192">
        <v>12433.7</v>
      </c>
      <c r="H184" s="317">
        <v>5181.9</v>
      </c>
      <c r="I184" s="312"/>
      <c r="J184" s="181"/>
      <c r="K184" s="181"/>
      <c r="L184" s="182"/>
      <c r="M184" s="312"/>
      <c r="N184" s="181"/>
      <c r="O184" s="182"/>
      <c r="P184" s="173"/>
      <c r="Q184" s="261">
        <f t="shared" si="48"/>
        <v>0</v>
      </c>
      <c r="R184" s="226">
        <f t="shared" si="49"/>
        <v>42087.3</v>
      </c>
      <c r="S184" s="183">
        <f t="shared" si="62"/>
        <v>24471.7</v>
      </c>
      <c r="T184" s="183">
        <f t="shared" si="63"/>
        <v>12433.7</v>
      </c>
      <c r="U184" s="210">
        <f>SUM(H184+P184)</f>
        <v>5181.9</v>
      </c>
    </row>
    <row r="185" spans="1:21" s="10" customFormat="1" ht="23.25" customHeight="1" hidden="1">
      <c r="A185" s="7"/>
      <c r="B185" s="197" t="s">
        <v>252</v>
      </c>
      <c r="C185" s="9" t="s">
        <v>151</v>
      </c>
      <c r="D185" s="166" t="s">
        <v>126</v>
      </c>
      <c r="E185" s="180">
        <f t="shared" si="53"/>
        <v>29604.7</v>
      </c>
      <c r="F185" s="192">
        <v>28089.8</v>
      </c>
      <c r="G185" s="192"/>
      <c r="H185" s="317">
        <v>1514.9</v>
      </c>
      <c r="I185" s="403"/>
      <c r="J185" s="188"/>
      <c r="K185" s="188"/>
      <c r="L185" s="404"/>
      <c r="M185" s="403"/>
      <c r="N185" s="188"/>
      <c r="O185" s="404"/>
      <c r="P185" s="173"/>
      <c r="Q185" s="235">
        <f t="shared" si="48"/>
        <v>0</v>
      </c>
      <c r="R185" s="226">
        <f t="shared" si="49"/>
        <v>29604.7</v>
      </c>
      <c r="S185" s="183">
        <f t="shared" si="62"/>
        <v>28089.8</v>
      </c>
      <c r="T185" s="183">
        <f t="shared" si="63"/>
        <v>0</v>
      </c>
      <c r="U185" s="210">
        <f t="shared" si="64"/>
        <v>1514.9</v>
      </c>
    </row>
    <row r="186" spans="1:21" s="17" customFormat="1" ht="26.25" customHeight="1" hidden="1">
      <c r="A186" s="14" t="s">
        <v>93</v>
      </c>
      <c r="B186" s="331" t="s">
        <v>13</v>
      </c>
      <c r="C186" s="368" t="s">
        <v>151</v>
      </c>
      <c r="D186" s="375" t="s">
        <v>133</v>
      </c>
      <c r="E186" s="348">
        <f>SUM(E188:E189)</f>
        <v>5781</v>
      </c>
      <c r="F186" s="349">
        <f>SUM(F188:F189)</f>
        <v>0</v>
      </c>
      <c r="G186" s="349">
        <f>SUM(G188:G189)</f>
        <v>5781</v>
      </c>
      <c r="H186" s="351">
        <f>SUM(H188:H189)</f>
        <v>0</v>
      </c>
      <c r="I186" s="348">
        <f aca="true" t="shared" si="65" ref="I186:P186">SUM(I188:I189)</f>
        <v>0</v>
      </c>
      <c r="J186" s="349">
        <f t="shared" si="65"/>
        <v>0</v>
      </c>
      <c r="K186" s="349">
        <f t="shared" si="65"/>
        <v>0</v>
      </c>
      <c r="L186" s="350">
        <f t="shared" si="65"/>
        <v>0</v>
      </c>
      <c r="M186" s="348">
        <f t="shared" si="65"/>
        <v>0</v>
      </c>
      <c r="N186" s="349">
        <f t="shared" si="65"/>
        <v>0</v>
      </c>
      <c r="O186" s="350">
        <f t="shared" si="65"/>
        <v>0</v>
      </c>
      <c r="P186" s="352">
        <f t="shared" si="65"/>
        <v>0</v>
      </c>
      <c r="Q186" s="338">
        <f t="shared" si="48"/>
        <v>0</v>
      </c>
      <c r="R186" s="339">
        <f t="shared" si="49"/>
        <v>5781</v>
      </c>
      <c r="S186" s="340">
        <f t="shared" si="62"/>
        <v>0</v>
      </c>
      <c r="T186" s="340">
        <f t="shared" si="63"/>
        <v>5781</v>
      </c>
      <c r="U186" s="341">
        <f t="shared" si="64"/>
        <v>0</v>
      </c>
    </row>
    <row r="187" spans="1:21" s="10" customFormat="1" ht="37.5" customHeight="1" hidden="1">
      <c r="A187" s="48"/>
      <c r="B187" s="197" t="s">
        <v>30</v>
      </c>
      <c r="C187" s="9" t="s">
        <v>151</v>
      </c>
      <c r="D187" s="166" t="s">
        <v>133</v>
      </c>
      <c r="E187" s="180"/>
      <c r="F187" s="181"/>
      <c r="G187" s="181"/>
      <c r="H187" s="232"/>
      <c r="I187" s="206"/>
      <c r="J187" s="250"/>
      <c r="K187" s="250"/>
      <c r="L187" s="405"/>
      <c r="M187" s="206"/>
      <c r="N187" s="250"/>
      <c r="O187" s="405"/>
      <c r="P187" s="316"/>
      <c r="Q187" s="235">
        <f t="shared" si="48"/>
        <v>0</v>
      </c>
      <c r="R187" s="226">
        <f t="shared" si="49"/>
        <v>0</v>
      </c>
      <c r="S187" s="183">
        <f t="shared" si="62"/>
        <v>0</v>
      </c>
      <c r="T187" s="183">
        <f t="shared" si="63"/>
        <v>0</v>
      </c>
      <c r="U187" s="210">
        <f t="shared" si="64"/>
        <v>0</v>
      </c>
    </row>
    <row r="188" spans="1:21" s="10" customFormat="1" ht="19.5" customHeight="1" hidden="1">
      <c r="A188" s="48"/>
      <c r="B188" s="197" t="s">
        <v>94</v>
      </c>
      <c r="C188" s="9" t="s">
        <v>151</v>
      </c>
      <c r="D188" s="166" t="s">
        <v>133</v>
      </c>
      <c r="E188" s="180">
        <f t="shared" si="53"/>
        <v>4659</v>
      </c>
      <c r="F188" s="181"/>
      <c r="G188" s="181">
        <v>4659</v>
      </c>
      <c r="H188" s="232"/>
      <c r="I188" s="312"/>
      <c r="J188" s="181"/>
      <c r="K188" s="181"/>
      <c r="L188" s="182"/>
      <c r="M188" s="312"/>
      <c r="N188" s="181"/>
      <c r="O188" s="182"/>
      <c r="P188" s="316"/>
      <c r="Q188" s="235">
        <f t="shared" si="48"/>
        <v>0</v>
      </c>
      <c r="R188" s="226">
        <f t="shared" si="49"/>
        <v>4659</v>
      </c>
      <c r="S188" s="183">
        <f t="shared" si="62"/>
        <v>0</v>
      </c>
      <c r="T188" s="183">
        <f t="shared" si="63"/>
        <v>4659</v>
      </c>
      <c r="U188" s="210">
        <f t="shared" si="64"/>
        <v>0</v>
      </c>
    </row>
    <row r="189" spans="1:21" s="10" customFormat="1" ht="21.75" customHeight="1" hidden="1">
      <c r="A189" s="48"/>
      <c r="B189" s="197" t="s">
        <v>95</v>
      </c>
      <c r="C189" s="9" t="s">
        <v>151</v>
      </c>
      <c r="D189" s="166" t="s">
        <v>133</v>
      </c>
      <c r="E189" s="180">
        <f t="shared" si="53"/>
        <v>1122</v>
      </c>
      <c r="F189" s="181"/>
      <c r="G189" s="181">
        <v>1122</v>
      </c>
      <c r="H189" s="232"/>
      <c r="I189" s="312"/>
      <c r="J189" s="181"/>
      <c r="K189" s="181"/>
      <c r="L189" s="182"/>
      <c r="M189" s="312"/>
      <c r="N189" s="181"/>
      <c r="O189" s="182"/>
      <c r="P189" s="316"/>
      <c r="Q189" s="235">
        <f t="shared" si="48"/>
        <v>0</v>
      </c>
      <c r="R189" s="226">
        <f t="shared" si="49"/>
        <v>1122</v>
      </c>
      <c r="S189" s="183">
        <f t="shared" si="62"/>
        <v>0</v>
      </c>
      <c r="T189" s="183">
        <f t="shared" si="63"/>
        <v>1122</v>
      </c>
      <c r="U189" s="210">
        <f t="shared" si="64"/>
        <v>0</v>
      </c>
    </row>
    <row r="190" spans="1:21" s="17" customFormat="1" ht="29.25" customHeight="1" hidden="1">
      <c r="A190" s="21" t="s">
        <v>96</v>
      </c>
      <c r="B190" s="331" t="s">
        <v>12</v>
      </c>
      <c r="C190" s="368" t="s">
        <v>151</v>
      </c>
      <c r="D190" s="375" t="s">
        <v>259</v>
      </c>
      <c r="E190" s="384">
        <f>SUM(E191)</f>
        <v>8556</v>
      </c>
      <c r="F190" s="349">
        <f aca="true" t="shared" si="66" ref="F190:U190">SUM(F191)</f>
        <v>855.6</v>
      </c>
      <c r="G190" s="349">
        <f t="shared" si="66"/>
        <v>7700.4</v>
      </c>
      <c r="H190" s="383">
        <f t="shared" si="66"/>
        <v>0</v>
      </c>
      <c r="I190" s="384">
        <f t="shared" si="66"/>
        <v>0</v>
      </c>
      <c r="J190" s="349">
        <f t="shared" si="66"/>
        <v>0</v>
      </c>
      <c r="K190" s="349">
        <f t="shared" si="66"/>
        <v>0</v>
      </c>
      <c r="L190" s="350">
        <f t="shared" si="66"/>
        <v>0</v>
      </c>
      <c r="M190" s="348">
        <f t="shared" si="66"/>
        <v>0</v>
      </c>
      <c r="N190" s="349">
        <f t="shared" si="66"/>
        <v>0</v>
      </c>
      <c r="O190" s="350">
        <f t="shared" si="66"/>
        <v>0</v>
      </c>
      <c r="P190" s="352">
        <f t="shared" si="66"/>
        <v>0</v>
      </c>
      <c r="Q190" s="371">
        <f t="shared" si="66"/>
        <v>0</v>
      </c>
      <c r="R190" s="384">
        <f t="shared" si="66"/>
        <v>8556</v>
      </c>
      <c r="S190" s="349">
        <f t="shared" si="66"/>
        <v>855.6</v>
      </c>
      <c r="T190" s="349">
        <f t="shared" si="66"/>
        <v>7700.4</v>
      </c>
      <c r="U190" s="352">
        <f t="shared" si="66"/>
        <v>0</v>
      </c>
    </row>
    <row r="191" spans="1:21" s="17" customFormat="1" ht="25.5" customHeight="1" hidden="1">
      <c r="A191" s="14"/>
      <c r="B191" s="197" t="s">
        <v>209</v>
      </c>
      <c r="C191" s="9" t="s">
        <v>151</v>
      </c>
      <c r="D191" s="172" t="s">
        <v>259</v>
      </c>
      <c r="E191" s="180">
        <f t="shared" si="53"/>
        <v>8556</v>
      </c>
      <c r="F191" s="289">
        <v>855.6</v>
      </c>
      <c r="G191" s="181">
        <v>7700.4</v>
      </c>
      <c r="H191" s="232"/>
      <c r="I191" s="312"/>
      <c r="J191" s="185"/>
      <c r="K191" s="185"/>
      <c r="L191" s="186"/>
      <c r="M191" s="180"/>
      <c r="N191" s="185"/>
      <c r="O191" s="186"/>
      <c r="P191" s="173"/>
      <c r="Q191" s="260">
        <f t="shared" si="48"/>
        <v>0</v>
      </c>
      <c r="R191" s="226">
        <f t="shared" si="49"/>
        <v>8556</v>
      </c>
      <c r="S191" s="183">
        <f t="shared" si="62"/>
        <v>855.6</v>
      </c>
      <c r="T191" s="183">
        <f t="shared" si="63"/>
        <v>7700.4</v>
      </c>
      <c r="U191" s="210">
        <f t="shared" si="64"/>
        <v>0</v>
      </c>
    </row>
    <row r="192" spans="1:21" s="10" customFormat="1" ht="23.25" customHeight="1" hidden="1">
      <c r="A192" s="14" t="s">
        <v>97</v>
      </c>
      <c r="B192" s="331" t="s">
        <v>307</v>
      </c>
      <c r="C192" s="368" t="s">
        <v>151</v>
      </c>
      <c r="D192" s="333" t="s">
        <v>154</v>
      </c>
      <c r="E192" s="348">
        <f aca="true" t="shared" si="67" ref="E192:E218">SUM(F192:H192)</f>
        <v>44331.7</v>
      </c>
      <c r="F192" s="349">
        <f>SUM(F193:F199)</f>
        <v>42624.299999999996</v>
      </c>
      <c r="G192" s="349">
        <f>SUM(G193:G199)</f>
        <v>0</v>
      </c>
      <c r="H192" s="351">
        <f>SUM(H193:H199)</f>
        <v>1707.4</v>
      </c>
      <c r="I192" s="348">
        <f aca="true" t="shared" si="68" ref="I192:Q192">SUM(I193:I199)</f>
        <v>0</v>
      </c>
      <c r="J192" s="349">
        <f t="shared" si="68"/>
        <v>0</v>
      </c>
      <c r="K192" s="349">
        <f t="shared" si="68"/>
        <v>0</v>
      </c>
      <c r="L192" s="350">
        <f t="shared" si="68"/>
        <v>0</v>
      </c>
      <c r="M192" s="348">
        <f t="shared" si="68"/>
        <v>0</v>
      </c>
      <c r="N192" s="349">
        <f t="shared" si="68"/>
        <v>0</v>
      </c>
      <c r="O192" s="350">
        <f t="shared" si="68"/>
        <v>0</v>
      </c>
      <c r="P192" s="383">
        <f t="shared" si="68"/>
        <v>0</v>
      </c>
      <c r="Q192" s="374">
        <f t="shared" si="68"/>
        <v>0</v>
      </c>
      <c r="R192" s="339">
        <f t="shared" si="49"/>
        <v>44331.7</v>
      </c>
      <c r="S192" s="340">
        <f t="shared" si="62"/>
        <v>42624.299999999996</v>
      </c>
      <c r="T192" s="340">
        <f t="shared" si="63"/>
        <v>0</v>
      </c>
      <c r="U192" s="341">
        <f t="shared" si="64"/>
        <v>1707.4</v>
      </c>
    </row>
    <row r="193" spans="1:21" s="10" customFormat="1" ht="21.75" customHeight="1" hidden="1">
      <c r="A193" s="7"/>
      <c r="B193" s="197" t="s">
        <v>48</v>
      </c>
      <c r="C193" s="9" t="s">
        <v>151</v>
      </c>
      <c r="D193" s="165" t="s">
        <v>154</v>
      </c>
      <c r="E193" s="180">
        <f t="shared" si="67"/>
        <v>9766.6</v>
      </c>
      <c r="F193" s="181">
        <v>9766.5</v>
      </c>
      <c r="G193" s="181"/>
      <c r="H193" s="232">
        <v>0.1</v>
      </c>
      <c r="I193" s="312"/>
      <c r="J193" s="181"/>
      <c r="K193" s="181"/>
      <c r="L193" s="182"/>
      <c r="M193" s="312"/>
      <c r="N193" s="181"/>
      <c r="O193" s="182"/>
      <c r="P193" s="316"/>
      <c r="Q193" s="235">
        <f t="shared" si="48"/>
        <v>0</v>
      </c>
      <c r="R193" s="226">
        <f t="shared" si="49"/>
        <v>9766.6</v>
      </c>
      <c r="S193" s="183">
        <f t="shared" si="62"/>
        <v>9766.5</v>
      </c>
      <c r="T193" s="183">
        <f t="shared" si="63"/>
        <v>0</v>
      </c>
      <c r="U193" s="210">
        <f t="shared" si="64"/>
        <v>0.1</v>
      </c>
    </row>
    <row r="194" spans="1:21" s="10" customFormat="1" ht="24" customHeight="1" hidden="1">
      <c r="A194" s="7"/>
      <c r="B194" s="197" t="s">
        <v>49</v>
      </c>
      <c r="C194" s="9" t="s">
        <v>151</v>
      </c>
      <c r="D194" s="165" t="s">
        <v>154</v>
      </c>
      <c r="E194" s="180">
        <f t="shared" si="67"/>
        <v>900</v>
      </c>
      <c r="F194" s="181">
        <v>900</v>
      </c>
      <c r="G194" s="181"/>
      <c r="H194" s="232"/>
      <c r="I194" s="312"/>
      <c r="J194" s="181"/>
      <c r="K194" s="181"/>
      <c r="L194" s="182"/>
      <c r="M194" s="312"/>
      <c r="N194" s="181"/>
      <c r="O194" s="182"/>
      <c r="P194" s="316"/>
      <c r="Q194" s="235">
        <f t="shared" si="48"/>
        <v>0</v>
      </c>
      <c r="R194" s="226">
        <f t="shared" si="49"/>
        <v>900</v>
      </c>
      <c r="S194" s="183">
        <f t="shared" si="62"/>
        <v>900</v>
      </c>
      <c r="T194" s="183">
        <f t="shared" si="63"/>
        <v>0</v>
      </c>
      <c r="U194" s="210">
        <f t="shared" si="64"/>
        <v>0</v>
      </c>
    </row>
    <row r="195" spans="1:21" s="10" customFormat="1" ht="37.5" customHeight="1" hidden="1">
      <c r="A195" s="7"/>
      <c r="B195" s="197" t="s">
        <v>50</v>
      </c>
      <c r="C195" s="9" t="s">
        <v>151</v>
      </c>
      <c r="D195" s="165" t="s">
        <v>154</v>
      </c>
      <c r="E195" s="180">
        <f t="shared" si="67"/>
        <v>0</v>
      </c>
      <c r="F195" s="181"/>
      <c r="G195" s="181"/>
      <c r="H195" s="232"/>
      <c r="I195" s="312"/>
      <c r="J195" s="181"/>
      <c r="K195" s="181"/>
      <c r="L195" s="182"/>
      <c r="M195" s="312"/>
      <c r="N195" s="181"/>
      <c r="O195" s="182"/>
      <c r="P195" s="316"/>
      <c r="Q195" s="235">
        <f t="shared" si="48"/>
        <v>0</v>
      </c>
      <c r="R195" s="226">
        <f t="shared" si="49"/>
        <v>0</v>
      </c>
      <c r="S195" s="183">
        <f t="shared" si="62"/>
        <v>0</v>
      </c>
      <c r="T195" s="183">
        <f t="shared" si="63"/>
        <v>0</v>
      </c>
      <c r="U195" s="210">
        <f t="shared" si="64"/>
        <v>0</v>
      </c>
    </row>
    <row r="196" spans="1:21" s="10" customFormat="1" ht="27" customHeight="1" hidden="1">
      <c r="A196" s="7"/>
      <c r="B196" s="197" t="s">
        <v>254</v>
      </c>
      <c r="C196" s="9" t="s">
        <v>151</v>
      </c>
      <c r="D196" s="166" t="s">
        <v>154</v>
      </c>
      <c r="E196" s="180">
        <f t="shared" si="67"/>
        <v>26943.3</v>
      </c>
      <c r="F196" s="181">
        <v>26036.2</v>
      </c>
      <c r="G196" s="181"/>
      <c r="H196" s="232">
        <v>907.1</v>
      </c>
      <c r="I196" s="312"/>
      <c r="J196" s="181"/>
      <c r="K196" s="181"/>
      <c r="L196" s="182"/>
      <c r="M196" s="312"/>
      <c r="N196" s="181"/>
      <c r="O196" s="182"/>
      <c r="P196" s="316"/>
      <c r="Q196" s="235">
        <f t="shared" si="48"/>
        <v>0</v>
      </c>
      <c r="R196" s="226">
        <f t="shared" si="49"/>
        <v>26943.3</v>
      </c>
      <c r="S196" s="183">
        <f t="shared" si="62"/>
        <v>26036.2</v>
      </c>
      <c r="T196" s="183">
        <f t="shared" si="63"/>
        <v>0</v>
      </c>
      <c r="U196" s="210">
        <f t="shared" si="64"/>
        <v>907.1</v>
      </c>
    </row>
    <row r="197" spans="1:21" s="10" customFormat="1" ht="25.5" customHeight="1" hidden="1">
      <c r="A197" s="7"/>
      <c r="B197" s="197" t="s">
        <v>255</v>
      </c>
      <c r="C197" s="9" t="s">
        <v>151</v>
      </c>
      <c r="D197" s="166" t="s">
        <v>154</v>
      </c>
      <c r="E197" s="180">
        <f t="shared" si="67"/>
        <v>6721.8</v>
      </c>
      <c r="F197" s="181">
        <v>5921.6</v>
      </c>
      <c r="G197" s="181"/>
      <c r="H197" s="232">
        <v>800.2</v>
      </c>
      <c r="I197" s="312"/>
      <c r="J197" s="181"/>
      <c r="K197" s="181"/>
      <c r="L197" s="182"/>
      <c r="M197" s="312"/>
      <c r="N197" s="181"/>
      <c r="O197" s="182"/>
      <c r="P197" s="316"/>
      <c r="Q197" s="261">
        <f t="shared" si="48"/>
        <v>0</v>
      </c>
      <c r="R197" s="230">
        <f t="shared" si="49"/>
        <v>6721.8</v>
      </c>
      <c r="S197" s="210">
        <f t="shared" si="62"/>
        <v>5921.6</v>
      </c>
      <c r="T197" s="210">
        <f t="shared" si="63"/>
        <v>0</v>
      </c>
      <c r="U197" s="210">
        <f t="shared" si="64"/>
        <v>800.2</v>
      </c>
    </row>
    <row r="198" spans="1:21" s="10" customFormat="1" ht="24.75" customHeight="1" hidden="1">
      <c r="A198" s="50"/>
      <c r="B198" s="201" t="s">
        <v>256</v>
      </c>
      <c r="C198" s="433" t="s">
        <v>151</v>
      </c>
      <c r="D198" s="434" t="s">
        <v>154</v>
      </c>
      <c r="E198" s="435">
        <f t="shared" si="67"/>
        <v>0</v>
      </c>
      <c r="F198" s="427"/>
      <c r="G198" s="427"/>
      <c r="H198" s="436"/>
      <c r="I198" s="427"/>
      <c r="J198" s="427"/>
      <c r="K198" s="427"/>
      <c r="L198" s="427"/>
      <c r="M198" s="427"/>
      <c r="N198" s="427"/>
      <c r="O198" s="427"/>
      <c r="P198" s="437"/>
      <c r="Q198" s="260">
        <f t="shared" si="48"/>
        <v>0</v>
      </c>
      <c r="R198" s="229">
        <f t="shared" si="49"/>
        <v>0</v>
      </c>
      <c r="S198" s="211">
        <f t="shared" si="62"/>
        <v>0</v>
      </c>
      <c r="T198" s="211">
        <f t="shared" si="63"/>
        <v>0</v>
      </c>
      <c r="U198" s="211">
        <f t="shared" si="64"/>
        <v>0</v>
      </c>
    </row>
    <row r="199" spans="1:21" s="10" customFormat="1" ht="3" customHeight="1" hidden="1" thickBot="1">
      <c r="A199" s="162"/>
      <c r="B199" s="426" t="s">
        <v>253</v>
      </c>
      <c r="C199" s="428" t="s">
        <v>151</v>
      </c>
      <c r="D199" s="428" t="s">
        <v>154</v>
      </c>
      <c r="E199" s="429">
        <f t="shared" si="67"/>
        <v>0</v>
      </c>
      <c r="F199" s="430"/>
      <c r="G199" s="430"/>
      <c r="H199" s="430"/>
      <c r="I199" s="430"/>
      <c r="J199" s="430"/>
      <c r="K199" s="430"/>
      <c r="L199" s="430"/>
      <c r="M199" s="430"/>
      <c r="N199" s="430"/>
      <c r="O199" s="430"/>
      <c r="P199" s="430"/>
      <c r="Q199" s="430"/>
      <c r="R199" s="430"/>
      <c r="S199" s="430"/>
      <c r="T199" s="430"/>
      <c r="U199" s="430"/>
    </row>
    <row r="200" spans="1:21" s="10" customFormat="1" ht="22.5" customHeight="1" hidden="1" thickBot="1">
      <c r="A200" s="468"/>
      <c r="B200" s="471" t="s">
        <v>116</v>
      </c>
      <c r="C200" s="474" t="s">
        <v>75</v>
      </c>
      <c r="D200" s="477" t="s">
        <v>76</v>
      </c>
      <c r="E200" s="447" t="s">
        <v>454</v>
      </c>
      <c r="F200" s="448"/>
      <c r="G200" s="448"/>
      <c r="H200" s="449"/>
      <c r="I200" s="450" t="s">
        <v>453</v>
      </c>
      <c r="J200" s="451"/>
      <c r="K200" s="451"/>
      <c r="L200" s="451"/>
      <c r="M200" s="451"/>
      <c r="N200" s="451"/>
      <c r="O200" s="451"/>
      <c r="P200" s="452"/>
      <c r="Q200" s="453" t="s">
        <v>245</v>
      </c>
      <c r="R200" s="456" t="s">
        <v>244</v>
      </c>
      <c r="S200" s="457"/>
      <c r="T200" s="457"/>
      <c r="U200" s="443"/>
    </row>
    <row r="201" spans="1:21" s="10" customFormat="1" ht="33" customHeight="1" hidden="1" thickBot="1">
      <c r="A201" s="469"/>
      <c r="B201" s="472"/>
      <c r="C201" s="475"/>
      <c r="D201" s="478"/>
      <c r="E201" s="444" t="s">
        <v>119</v>
      </c>
      <c r="F201" s="445" t="s">
        <v>120</v>
      </c>
      <c r="G201" s="445"/>
      <c r="H201" s="446"/>
      <c r="I201" s="459" t="s">
        <v>423</v>
      </c>
      <c r="J201" s="459"/>
      <c r="K201" s="459"/>
      <c r="L201" s="460"/>
      <c r="M201" s="461" t="s">
        <v>424</v>
      </c>
      <c r="N201" s="462"/>
      <c r="O201" s="463"/>
      <c r="P201" s="464" t="s">
        <v>321</v>
      </c>
      <c r="Q201" s="454"/>
      <c r="R201" s="466" t="s">
        <v>119</v>
      </c>
      <c r="S201" s="445" t="s">
        <v>120</v>
      </c>
      <c r="T201" s="445"/>
      <c r="U201" s="446"/>
    </row>
    <row r="202" spans="1:21" s="10" customFormat="1" ht="141" customHeight="1" hidden="1" thickBot="1">
      <c r="A202" s="470"/>
      <c r="B202" s="473"/>
      <c r="C202" s="476"/>
      <c r="D202" s="479"/>
      <c r="E202" s="458"/>
      <c r="F202" s="238" t="s">
        <v>319</v>
      </c>
      <c r="G202" s="239" t="s">
        <v>320</v>
      </c>
      <c r="H202" s="245" t="s">
        <v>321</v>
      </c>
      <c r="I202" s="419" t="s">
        <v>451</v>
      </c>
      <c r="J202" s="246" t="s">
        <v>425</v>
      </c>
      <c r="K202" s="246"/>
      <c r="L202" s="291" t="s">
        <v>452</v>
      </c>
      <c r="M202" s="241" t="s">
        <v>422</v>
      </c>
      <c r="N202" s="242" t="s">
        <v>433</v>
      </c>
      <c r="O202" s="247"/>
      <c r="P202" s="465"/>
      <c r="Q202" s="455"/>
      <c r="R202" s="467"/>
      <c r="S202" s="238" t="s">
        <v>319</v>
      </c>
      <c r="T202" s="239" t="s">
        <v>320</v>
      </c>
      <c r="U202" s="240" t="s">
        <v>321</v>
      </c>
    </row>
    <row r="203" spans="1:21" s="17" customFormat="1" ht="27.75" customHeight="1" hidden="1">
      <c r="A203" s="25" t="s">
        <v>257</v>
      </c>
      <c r="B203" s="425" t="s">
        <v>258</v>
      </c>
      <c r="C203" s="369" t="s">
        <v>259</v>
      </c>
      <c r="D203" s="370" t="s">
        <v>124</v>
      </c>
      <c r="E203" s="348">
        <f t="shared" si="67"/>
        <v>113483.2</v>
      </c>
      <c r="F203" s="349">
        <f aca="true" t="shared" si="69" ref="F203:P203">SUM(F204+F205+F206+F213+F217)</f>
        <v>6477.8</v>
      </c>
      <c r="G203" s="349">
        <f t="shared" si="69"/>
        <v>101236.79999999999</v>
      </c>
      <c r="H203" s="350">
        <f t="shared" si="69"/>
        <v>5768.6</v>
      </c>
      <c r="I203" s="377">
        <f t="shared" si="69"/>
        <v>0</v>
      </c>
      <c r="J203" s="378">
        <f t="shared" si="69"/>
        <v>0</v>
      </c>
      <c r="K203" s="378">
        <f t="shared" si="69"/>
        <v>0</v>
      </c>
      <c r="L203" s="385">
        <f t="shared" si="69"/>
        <v>0</v>
      </c>
      <c r="M203" s="348">
        <f t="shared" si="69"/>
        <v>0</v>
      </c>
      <c r="N203" s="349">
        <f t="shared" si="69"/>
        <v>0</v>
      </c>
      <c r="O203" s="350">
        <f t="shared" si="69"/>
        <v>0</v>
      </c>
      <c r="P203" s="352">
        <f t="shared" si="69"/>
        <v>0</v>
      </c>
      <c r="Q203" s="338">
        <f t="shared" si="48"/>
        <v>0</v>
      </c>
      <c r="R203" s="339">
        <f t="shared" si="49"/>
        <v>113483.2</v>
      </c>
      <c r="S203" s="340">
        <f t="shared" si="62"/>
        <v>6477.8</v>
      </c>
      <c r="T203" s="340">
        <f t="shared" si="63"/>
        <v>101236.79999999999</v>
      </c>
      <c r="U203" s="341">
        <f t="shared" si="64"/>
        <v>5768.6</v>
      </c>
    </row>
    <row r="204" spans="1:21" s="10" customFormat="1" ht="24.75" customHeight="1" hidden="1">
      <c r="A204" s="14"/>
      <c r="B204" s="197" t="s">
        <v>260</v>
      </c>
      <c r="C204" s="8" t="s">
        <v>259</v>
      </c>
      <c r="D204" s="165" t="s">
        <v>123</v>
      </c>
      <c r="E204" s="180">
        <f t="shared" si="67"/>
        <v>3757.8</v>
      </c>
      <c r="F204" s="181">
        <v>3757.8</v>
      </c>
      <c r="G204" s="181"/>
      <c r="H204" s="182"/>
      <c r="I204" s="312"/>
      <c r="J204" s="181"/>
      <c r="K204" s="181"/>
      <c r="L204" s="232"/>
      <c r="M204" s="312"/>
      <c r="N204" s="181"/>
      <c r="O204" s="182"/>
      <c r="P204" s="316"/>
      <c r="Q204" s="235">
        <f t="shared" si="48"/>
        <v>0</v>
      </c>
      <c r="R204" s="229">
        <f t="shared" si="49"/>
        <v>3757.8</v>
      </c>
      <c r="S204" s="211">
        <f t="shared" si="62"/>
        <v>3757.8</v>
      </c>
      <c r="T204" s="183">
        <f t="shared" si="63"/>
        <v>0</v>
      </c>
      <c r="U204" s="210">
        <f t="shared" si="64"/>
        <v>0</v>
      </c>
    </row>
    <row r="205" spans="1:21" s="10" customFormat="1" ht="26.25" customHeight="1" hidden="1">
      <c r="A205" s="14"/>
      <c r="B205" s="197" t="s">
        <v>261</v>
      </c>
      <c r="C205" s="8" t="s">
        <v>259</v>
      </c>
      <c r="D205" s="165" t="s">
        <v>126</v>
      </c>
      <c r="E205" s="180">
        <f t="shared" si="67"/>
        <v>8488.6</v>
      </c>
      <c r="F205" s="181">
        <v>2720</v>
      </c>
      <c r="G205" s="181"/>
      <c r="H205" s="182">
        <v>5768.6</v>
      </c>
      <c r="I205" s="312"/>
      <c r="J205" s="181"/>
      <c r="K205" s="181"/>
      <c r="L205" s="232"/>
      <c r="M205" s="403"/>
      <c r="N205" s="188"/>
      <c r="O205" s="404"/>
      <c r="P205" s="316"/>
      <c r="Q205" s="261">
        <f t="shared" si="48"/>
        <v>0</v>
      </c>
      <c r="R205" s="230">
        <f t="shared" si="49"/>
        <v>8488.6</v>
      </c>
      <c r="S205" s="210">
        <f t="shared" si="62"/>
        <v>2720</v>
      </c>
      <c r="T205" s="183">
        <f t="shared" si="63"/>
        <v>0</v>
      </c>
      <c r="U205" s="210">
        <f t="shared" si="64"/>
        <v>5768.6</v>
      </c>
    </row>
    <row r="206" spans="1:21" s="17" customFormat="1" ht="26.25" customHeight="1" hidden="1">
      <c r="A206" s="25" t="s">
        <v>92</v>
      </c>
      <c r="B206" s="345" t="s">
        <v>262</v>
      </c>
      <c r="C206" s="346" t="s">
        <v>259</v>
      </c>
      <c r="D206" s="347" t="s">
        <v>128</v>
      </c>
      <c r="E206" s="334">
        <f t="shared" si="67"/>
        <v>18032.9</v>
      </c>
      <c r="F206" s="358">
        <f>SUM(F207:F211)</f>
        <v>0</v>
      </c>
      <c r="G206" s="358">
        <f>SUM(G207:G212)</f>
        <v>18032.9</v>
      </c>
      <c r="H206" s="380">
        <f>SUM(H207:H211)</f>
        <v>0</v>
      </c>
      <c r="I206" s="358">
        <f aca="true" t="shared" si="70" ref="I206:P206">SUM(I207:I212)</f>
        <v>0</v>
      </c>
      <c r="J206" s="358">
        <f t="shared" si="70"/>
        <v>0</v>
      </c>
      <c r="K206" s="358">
        <f t="shared" si="70"/>
        <v>0</v>
      </c>
      <c r="L206" s="359">
        <f t="shared" si="70"/>
        <v>0</v>
      </c>
      <c r="M206" s="348">
        <f t="shared" si="70"/>
        <v>0</v>
      </c>
      <c r="N206" s="349">
        <f t="shared" si="70"/>
        <v>0</v>
      </c>
      <c r="O206" s="350">
        <f t="shared" si="70"/>
        <v>0</v>
      </c>
      <c r="P206" s="381">
        <f t="shared" si="70"/>
        <v>0</v>
      </c>
      <c r="Q206" s="338">
        <f aca="true" t="shared" si="71" ref="Q206:Q219">SUM(I206:P206)</f>
        <v>0</v>
      </c>
      <c r="R206" s="339">
        <f aca="true" t="shared" si="72" ref="R206:R214">SUM(S206:U206)</f>
        <v>18032.9</v>
      </c>
      <c r="S206" s="340">
        <f aca="true" t="shared" si="73" ref="S206:S214">SUM(F206+I206+J206+K206+L206)</f>
        <v>0</v>
      </c>
      <c r="T206" s="340">
        <f aca="true" t="shared" si="74" ref="T206:T214">SUM(G206+M206+N206+O206)</f>
        <v>18032.9</v>
      </c>
      <c r="U206" s="341">
        <f aca="true" t="shared" si="75" ref="U206:U214">SUM(H206+P206)</f>
        <v>0</v>
      </c>
    </row>
    <row r="207" spans="1:21" s="10" customFormat="1" ht="59.25" customHeight="1" hidden="1">
      <c r="A207" s="14"/>
      <c r="B207" s="197" t="s">
        <v>312</v>
      </c>
      <c r="C207" s="8" t="s">
        <v>259</v>
      </c>
      <c r="D207" s="165" t="s">
        <v>128</v>
      </c>
      <c r="E207" s="180">
        <f t="shared" si="67"/>
        <v>5700</v>
      </c>
      <c r="F207" s="192"/>
      <c r="G207" s="192">
        <v>5700</v>
      </c>
      <c r="H207" s="182"/>
      <c r="I207" s="299"/>
      <c r="J207" s="210"/>
      <c r="K207" s="210"/>
      <c r="L207" s="234"/>
      <c r="M207" s="390"/>
      <c r="N207" s="183"/>
      <c r="O207" s="391"/>
      <c r="P207" s="306"/>
      <c r="Q207" s="235">
        <f t="shared" si="71"/>
        <v>0</v>
      </c>
      <c r="R207" s="226">
        <f t="shared" si="72"/>
        <v>5700</v>
      </c>
      <c r="S207" s="183">
        <f t="shared" si="73"/>
        <v>0</v>
      </c>
      <c r="T207" s="183">
        <f t="shared" si="74"/>
        <v>5700</v>
      </c>
      <c r="U207" s="210">
        <f t="shared" si="75"/>
        <v>0</v>
      </c>
    </row>
    <row r="208" spans="1:21" s="10" customFormat="1" ht="62.25" customHeight="1" hidden="1">
      <c r="A208" s="14"/>
      <c r="B208" s="197" t="s">
        <v>313</v>
      </c>
      <c r="C208" s="8" t="s">
        <v>259</v>
      </c>
      <c r="D208" s="165" t="s">
        <v>128</v>
      </c>
      <c r="E208" s="180">
        <f t="shared" si="67"/>
        <v>8415</v>
      </c>
      <c r="F208" s="192"/>
      <c r="G208" s="194">
        <v>8415</v>
      </c>
      <c r="H208" s="182"/>
      <c r="I208" s="299"/>
      <c r="J208" s="210"/>
      <c r="K208" s="210"/>
      <c r="L208" s="234"/>
      <c r="M208" s="299"/>
      <c r="N208" s="210"/>
      <c r="O208" s="300"/>
      <c r="P208" s="306"/>
      <c r="Q208" s="235">
        <f t="shared" si="71"/>
        <v>0</v>
      </c>
      <c r="R208" s="226">
        <f t="shared" si="72"/>
        <v>8415</v>
      </c>
      <c r="S208" s="183">
        <f t="shared" si="73"/>
        <v>0</v>
      </c>
      <c r="T208" s="183">
        <f t="shared" si="74"/>
        <v>8415</v>
      </c>
      <c r="U208" s="210">
        <f t="shared" si="75"/>
        <v>0</v>
      </c>
    </row>
    <row r="209" spans="1:21" s="10" customFormat="1" ht="58.5" customHeight="1" hidden="1">
      <c r="A209" s="14"/>
      <c r="B209" s="197" t="s">
        <v>206</v>
      </c>
      <c r="C209" s="8" t="s">
        <v>259</v>
      </c>
      <c r="D209" s="165" t="s">
        <v>128</v>
      </c>
      <c r="E209" s="180">
        <f t="shared" si="67"/>
        <v>0</v>
      </c>
      <c r="F209" s="192"/>
      <c r="G209" s="181"/>
      <c r="H209" s="182"/>
      <c r="I209" s="299"/>
      <c r="J209" s="210"/>
      <c r="K209" s="210"/>
      <c r="L209" s="234"/>
      <c r="M209" s="299"/>
      <c r="N209" s="210"/>
      <c r="O209" s="300"/>
      <c r="P209" s="306"/>
      <c r="Q209" s="235">
        <f t="shared" si="71"/>
        <v>0</v>
      </c>
      <c r="R209" s="226">
        <f t="shared" si="72"/>
        <v>0</v>
      </c>
      <c r="S209" s="183">
        <f t="shared" si="73"/>
        <v>0</v>
      </c>
      <c r="T209" s="183">
        <f t="shared" si="74"/>
        <v>0</v>
      </c>
      <c r="U209" s="210">
        <f t="shared" si="75"/>
        <v>0</v>
      </c>
    </row>
    <row r="210" spans="1:21" s="10" customFormat="1" ht="35.25" customHeight="1" hidden="1">
      <c r="A210" s="14"/>
      <c r="B210" s="197" t="s">
        <v>55</v>
      </c>
      <c r="C210" s="8" t="s">
        <v>259</v>
      </c>
      <c r="D210" s="165" t="s">
        <v>128</v>
      </c>
      <c r="E210" s="180">
        <f t="shared" si="67"/>
        <v>0</v>
      </c>
      <c r="F210" s="192"/>
      <c r="G210" s="181"/>
      <c r="H210" s="182"/>
      <c r="I210" s="299"/>
      <c r="J210" s="210"/>
      <c r="K210" s="210"/>
      <c r="L210" s="234"/>
      <c r="M210" s="299"/>
      <c r="N210" s="210"/>
      <c r="O210" s="300"/>
      <c r="P210" s="306"/>
      <c r="Q210" s="235">
        <f t="shared" si="71"/>
        <v>0</v>
      </c>
      <c r="R210" s="226">
        <f t="shared" si="72"/>
        <v>0</v>
      </c>
      <c r="S210" s="183">
        <f t="shared" si="73"/>
        <v>0</v>
      </c>
      <c r="T210" s="183">
        <f t="shared" si="74"/>
        <v>0</v>
      </c>
      <c r="U210" s="210">
        <f t="shared" si="75"/>
        <v>0</v>
      </c>
    </row>
    <row r="211" spans="1:21" s="10" customFormat="1" ht="56.25" customHeight="1" hidden="1">
      <c r="A211" s="14"/>
      <c r="B211" s="197" t="s">
        <v>43</v>
      </c>
      <c r="C211" s="8" t="s">
        <v>259</v>
      </c>
      <c r="D211" s="165" t="s">
        <v>128</v>
      </c>
      <c r="E211" s="180">
        <f t="shared" si="67"/>
        <v>0</v>
      </c>
      <c r="F211" s="192"/>
      <c r="G211" s="181"/>
      <c r="H211" s="182"/>
      <c r="I211" s="299"/>
      <c r="J211" s="210"/>
      <c r="K211" s="210"/>
      <c r="L211" s="234"/>
      <c r="M211" s="299"/>
      <c r="N211" s="210"/>
      <c r="O211" s="300"/>
      <c r="P211" s="323"/>
      <c r="Q211" s="235">
        <f t="shared" si="71"/>
        <v>0</v>
      </c>
      <c r="R211" s="226">
        <f t="shared" si="72"/>
        <v>0</v>
      </c>
      <c r="S211" s="183">
        <f t="shared" si="73"/>
        <v>0</v>
      </c>
      <c r="T211" s="183">
        <f t="shared" si="74"/>
        <v>0</v>
      </c>
      <c r="U211" s="210">
        <f t="shared" si="75"/>
        <v>0</v>
      </c>
    </row>
    <row r="212" spans="1:21" s="10" customFormat="1" ht="63.75" customHeight="1" hidden="1">
      <c r="A212" s="14"/>
      <c r="B212" s="197" t="s">
        <v>32</v>
      </c>
      <c r="C212" s="8" t="s">
        <v>259</v>
      </c>
      <c r="D212" s="165" t="s">
        <v>128</v>
      </c>
      <c r="E212" s="249">
        <f t="shared" si="67"/>
        <v>3917.9</v>
      </c>
      <c r="F212" s="409"/>
      <c r="G212" s="188">
        <v>3917.9</v>
      </c>
      <c r="H212" s="404"/>
      <c r="I212" s="325"/>
      <c r="J212" s="262"/>
      <c r="K212" s="262"/>
      <c r="L212" s="401"/>
      <c r="M212" s="325"/>
      <c r="N212" s="262"/>
      <c r="O212" s="300"/>
      <c r="P212" s="314"/>
      <c r="Q212" s="260">
        <f t="shared" si="71"/>
        <v>0</v>
      </c>
      <c r="R212" s="226">
        <f t="shared" si="72"/>
        <v>3917.9</v>
      </c>
      <c r="S212" s="183">
        <f t="shared" si="73"/>
        <v>0</v>
      </c>
      <c r="T212" s="183">
        <f t="shared" si="74"/>
        <v>3917.9</v>
      </c>
      <c r="U212" s="210">
        <f t="shared" si="75"/>
        <v>0</v>
      </c>
    </row>
    <row r="213" spans="1:21" s="10" customFormat="1" ht="29.25" customHeight="1" hidden="1">
      <c r="A213" s="14" t="s">
        <v>293</v>
      </c>
      <c r="B213" s="200" t="s">
        <v>419</v>
      </c>
      <c r="C213" s="332" t="s">
        <v>259</v>
      </c>
      <c r="D213" s="386" t="s">
        <v>133</v>
      </c>
      <c r="E213" s="348">
        <f t="shared" si="67"/>
        <v>73523</v>
      </c>
      <c r="F213" s="373">
        <f aca="true" t="shared" si="76" ref="F213:U213">SUM(F214+F215+F216)</f>
        <v>0</v>
      </c>
      <c r="G213" s="373">
        <f t="shared" si="76"/>
        <v>73523</v>
      </c>
      <c r="H213" s="373">
        <f t="shared" si="76"/>
        <v>0</v>
      </c>
      <c r="I213" s="384">
        <f t="shared" si="76"/>
        <v>0</v>
      </c>
      <c r="J213" s="351">
        <f t="shared" si="76"/>
        <v>0</v>
      </c>
      <c r="K213" s="351">
        <f t="shared" si="76"/>
        <v>0</v>
      </c>
      <c r="L213" s="350">
        <f t="shared" si="76"/>
        <v>0</v>
      </c>
      <c r="M213" s="408">
        <f t="shared" si="76"/>
        <v>0</v>
      </c>
      <c r="N213" s="373">
        <f t="shared" si="76"/>
        <v>0</v>
      </c>
      <c r="O213" s="373">
        <f t="shared" si="76"/>
        <v>0</v>
      </c>
      <c r="P213" s="373">
        <f t="shared" si="76"/>
        <v>0</v>
      </c>
      <c r="Q213" s="374">
        <f t="shared" si="76"/>
        <v>0</v>
      </c>
      <c r="R213" s="408">
        <f t="shared" si="76"/>
        <v>73523</v>
      </c>
      <c r="S213" s="373">
        <f t="shared" si="76"/>
        <v>0</v>
      </c>
      <c r="T213" s="373">
        <f t="shared" si="76"/>
        <v>73523</v>
      </c>
      <c r="U213" s="373">
        <f t="shared" si="76"/>
        <v>0</v>
      </c>
    </row>
    <row r="214" spans="1:21" s="10" customFormat="1" ht="39.75" customHeight="1" hidden="1">
      <c r="A214" s="14"/>
      <c r="B214" s="197" t="s">
        <v>31</v>
      </c>
      <c r="C214" s="8" t="s">
        <v>259</v>
      </c>
      <c r="D214" s="172" t="s">
        <v>133</v>
      </c>
      <c r="E214" s="178">
        <f t="shared" si="67"/>
        <v>1236.2</v>
      </c>
      <c r="F214" s="410"/>
      <c r="G214" s="250">
        <v>1236.2</v>
      </c>
      <c r="H214" s="411"/>
      <c r="I214" s="390"/>
      <c r="J214" s="183"/>
      <c r="K214" s="183"/>
      <c r="L214" s="402"/>
      <c r="M214" s="390"/>
      <c r="N214" s="183"/>
      <c r="O214" s="300"/>
      <c r="P214" s="306"/>
      <c r="Q214" s="235">
        <f t="shared" si="71"/>
        <v>0</v>
      </c>
      <c r="R214" s="226">
        <f t="shared" si="72"/>
        <v>1236.2</v>
      </c>
      <c r="S214" s="183">
        <f t="shared" si="73"/>
        <v>0</v>
      </c>
      <c r="T214" s="183">
        <f t="shared" si="74"/>
        <v>1236.2</v>
      </c>
      <c r="U214" s="210">
        <f t="shared" si="75"/>
        <v>0</v>
      </c>
    </row>
    <row r="215" spans="1:21" s="10" customFormat="1" ht="60.75" customHeight="1" hidden="1">
      <c r="A215" s="14"/>
      <c r="B215" s="197" t="s">
        <v>33</v>
      </c>
      <c r="C215" s="8" t="s">
        <v>259</v>
      </c>
      <c r="D215" s="172" t="s">
        <v>133</v>
      </c>
      <c r="E215" s="180">
        <f t="shared" si="67"/>
        <v>53788.8</v>
      </c>
      <c r="F215" s="187"/>
      <c r="G215" s="181">
        <v>53788.8</v>
      </c>
      <c r="H215" s="195"/>
      <c r="I215" s="299"/>
      <c r="J215" s="210"/>
      <c r="K215" s="210"/>
      <c r="L215" s="234"/>
      <c r="M215" s="299"/>
      <c r="N215" s="210"/>
      <c r="O215" s="300"/>
      <c r="P215" s="306"/>
      <c r="Q215" s="235">
        <f t="shared" si="71"/>
        <v>0</v>
      </c>
      <c r="R215" s="226">
        <f aca="true" t="shared" si="77" ref="R215:R220">SUM(S215:U215)</f>
        <v>53788.8</v>
      </c>
      <c r="S215" s="183">
        <f aca="true" t="shared" si="78" ref="S215:S220">SUM(F215+I215+J215+K215+L215)</f>
        <v>0</v>
      </c>
      <c r="T215" s="183">
        <f aca="true" t="shared" si="79" ref="T215:T220">SUM(G215+M215+N215+O215)</f>
        <v>53788.8</v>
      </c>
      <c r="U215" s="210">
        <f aca="true" t="shared" si="80" ref="U215:U220">SUM(H215+P215)</f>
        <v>0</v>
      </c>
    </row>
    <row r="216" spans="1:21" s="10" customFormat="1" ht="45.75" customHeight="1" hidden="1">
      <c r="A216" s="14"/>
      <c r="B216" s="197" t="s">
        <v>113</v>
      </c>
      <c r="C216" s="8" t="s">
        <v>259</v>
      </c>
      <c r="D216" s="172" t="s">
        <v>133</v>
      </c>
      <c r="E216" s="180">
        <f t="shared" si="67"/>
        <v>18498</v>
      </c>
      <c r="F216" s="187"/>
      <c r="G216" s="181">
        <v>18498</v>
      </c>
      <c r="H216" s="195"/>
      <c r="I216" s="299"/>
      <c r="J216" s="210"/>
      <c r="K216" s="210"/>
      <c r="L216" s="234"/>
      <c r="M216" s="325"/>
      <c r="N216" s="262"/>
      <c r="O216" s="326"/>
      <c r="P216" s="306"/>
      <c r="Q216" s="235">
        <f t="shared" si="71"/>
        <v>0</v>
      </c>
      <c r="R216" s="226">
        <f t="shared" si="77"/>
        <v>18498</v>
      </c>
      <c r="S216" s="183">
        <f t="shared" si="78"/>
        <v>0</v>
      </c>
      <c r="T216" s="183">
        <f t="shared" si="79"/>
        <v>18498</v>
      </c>
      <c r="U216" s="210">
        <f t="shared" si="80"/>
        <v>0</v>
      </c>
    </row>
    <row r="217" spans="1:21" s="17" customFormat="1" ht="27.75" customHeight="1" hidden="1">
      <c r="A217" s="14" t="s">
        <v>295</v>
      </c>
      <c r="B217" s="376" t="s">
        <v>263</v>
      </c>
      <c r="C217" s="332" t="s">
        <v>259</v>
      </c>
      <c r="D217" s="375" t="s">
        <v>137</v>
      </c>
      <c r="E217" s="348">
        <f t="shared" si="67"/>
        <v>9680.9</v>
      </c>
      <c r="F217" s="349">
        <f>SUM(F218:F219)</f>
        <v>0</v>
      </c>
      <c r="G217" s="349">
        <f>SUM(G218:G219)</f>
        <v>9680.9</v>
      </c>
      <c r="H217" s="350">
        <f>SUM(H218:H219)</f>
        <v>0</v>
      </c>
      <c r="I217" s="349">
        <f aca="true" t="shared" si="81" ref="I217:P217">SUM(I218:I219)</f>
        <v>0</v>
      </c>
      <c r="J217" s="349">
        <f t="shared" si="81"/>
        <v>0</v>
      </c>
      <c r="K217" s="349">
        <f t="shared" si="81"/>
        <v>0</v>
      </c>
      <c r="L217" s="351">
        <f t="shared" si="81"/>
        <v>0</v>
      </c>
      <c r="M217" s="348">
        <f t="shared" si="81"/>
        <v>0</v>
      </c>
      <c r="N217" s="349">
        <f t="shared" si="81"/>
        <v>0</v>
      </c>
      <c r="O217" s="350">
        <f t="shared" si="81"/>
        <v>0</v>
      </c>
      <c r="P217" s="352">
        <f t="shared" si="81"/>
        <v>0</v>
      </c>
      <c r="Q217" s="235">
        <f t="shared" si="71"/>
        <v>0</v>
      </c>
      <c r="R217" s="339">
        <f t="shared" si="77"/>
        <v>9680.9</v>
      </c>
      <c r="S217" s="340">
        <f t="shared" si="78"/>
        <v>0</v>
      </c>
      <c r="T217" s="340">
        <f t="shared" si="79"/>
        <v>9680.9</v>
      </c>
      <c r="U217" s="341">
        <f t="shared" si="80"/>
        <v>0</v>
      </c>
    </row>
    <row r="218" spans="1:21" s="10" customFormat="1" ht="6.75" customHeight="1" hidden="1">
      <c r="A218" s="7"/>
      <c r="B218" s="197" t="s">
        <v>264</v>
      </c>
      <c r="C218" s="8" t="s">
        <v>259</v>
      </c>
      <c r="D218" s="166" t="s">
        <v>137</v>
      </c>
      <c r="E218" s="180">
        <f t="shared" si="67"/>
        <v>0</v>
      </c>
      <c r="F218" s="192"/>
      <c r="G218" s="181"/>
      <c r="H218" s="182"/>
      <c r="I218" s="299"/>
      <c r="J218" s="210"/>
      <c r="K218" s="210"/>
      <c r="L218" s="234"/>
      <c r="M218" s="390"/>
      <c r="N218" s="183"/>
      <c r="O218" s="391"/>
      <c r="P218" s="306"/>
      <c r="Q218" s="235">
        <f t="shared" si="71"/>
        <v>0</v>
      </c>
      <c r="R218" s="226">
        <f t="shared" si="77"/>
        <v>0</v>
      </c>
      <c r="S218" s="183">
        <f t="shared" si="78"/>
        <v>0</v>
      </c>
      <c r="T218" s="183">
        <f t="shared" si="79"/>
        <v>0</v>
      </c>
      <c r="U218" s="210">
        <f t="shared" si="80"/>
        <v>0</v>
      </c>
    </row>
    <row r="219" spans="1:21" s="10" customFormat="1" ht="27" customHeight="1" hidden="1" thickBot="1">
      <c r="A219" s="7"/>
      <c r="B219" s="197" t="s">
        <v>298</v>
      </c>
      <c r="C219" s="8" t="s">
        <v>123</v>
      </c>
      <c r="D219" s="165" t="s">
        <v>144</v>
      </c>
      <c r="E219" s="180">
        <f>SUM(F219:H219)</f>
        <v>9680.9</v>
      </c>
      <c r="F219" s="192"/>
      <c r="G219" s="181">
        <v>9680.9</v>
      </c>
      <c r="H219" s="182"/>
      <c r="I219" s="320"/>
      <c r="J219" s="321"/>
      <c r="K219" s="321"/>
      <c r="L219" s="322"/>
      <c r="M219" s="325"/>
      <c r="N219" s="262"/>
      <c r="O219" s="326"/>
      <c r="P219" s="323"/>
      <c r="Q219" s="235">
        <f t="shared" si="71"/>
        <v>0</v>
      </c>
      <c r="R219" s="229">
        <f t="shared" si="77"/>
        <v>9680.9</v>
      </c>
      <c r="S219" s="211">
        <f t="shared" si="78"/>
        <v>0</v>
      </c>
      <c r="T219" s="211">
        <f t="shared" si="79"/>
        <v>9680.9</v>
      </c>
      <c r="U219" s="212">
        <f t="shared" si="80"/>
        <v>0</v>
      </c>
    </row>
    <row r="220" spans="1:21" s="17" customFormat="1" ht="30" customHeight="1" hidden="1" thickBot="1">
      <c r="A220" s="28"/>
      <c r="B220" s="52" t="s">
        <v>265</v>
      </c>
      <c r="C220" s="29"/>
      <c r="D220" s="30"/>
      <c r="E220" s="207">
        <f aca="true" t="shared" si="82" ref="E220:P220">SUM(E6+E40+E56+E73+E109+E166+E203+E179)</f>
        <v>2749242.7</v>
      </c>
      <c r="F220" s="208">
        <f t="shared" si="82"/>
        <v>1658039.4000000001</v>
      </c>
      <c r="G220" s="208">
        <f t="shared" si="82"/>
        <v>958370.9000000001</v>
      </c>
      <c r="H220" s="209">
        <f t="shared" si="82"/>
        <v>132832.40000000002</v>
      </c>
      <c r="I220" s="223">
        <f t="shared" si="82"/>
        <v>0</v>
      </c>
      <c r="J220" s="223">
        <f t="shared" si="82"/>
        <v>0</v>
      </c>
      <c r="K220" s="223">
        <f t="shared" si="82"/>
        <v>0</v>
      </c>
      <c r="L220" s="223">
        <f t="shared" si="82"/>
        <v>-9.094947017729282E-13</v>
      </c>
      <c r="M220" s="327">
        <f t="shared" si="82"/>
        <v>0</v>
      </c>
      <c r="N220" s="223">
        <f t="shared" si="82"/>
        <v>0</v>
      </c>
      <c r="O220" s="209">
        <f t="shared" si="82"/>
        <v>0</v>
      </c>
      <c r="P220" s="324">
        <f t="shared" si="82"/>
        <v>0</v>
      </c>
      <c r="Q220" s="263">
        <f>SUM(I220:P220)</f>
        <v>-9.094947017729282E-13</v>
      </c>
      <c r="R220" s="231">
        <f t="shared" si="77"/>
        <v>2749242.7</v>
      </c>
      <c r="S220" s="208">
        <f t="shared" si="78"/>
        <v>1658039.4000000001</v>
      </c>
      <c r="T220" s="208">
        <f t="shared" si="79"/>
        <v>958370.9000000001</v>
      </c>
      <c r="U220" s="209">
        <f t="shared" si="80"/>
        <v>132832.40000000002</v>
      </c>
    </row>
    <row r="221" spans="1:8" s="6" customFormat="1" ht="22.5" customHeight="1" hidden="1">
      <c r="A221" s="31"/>
      <c r="B221" s="38" t="s">
        <v>314</v>
      </c>
      <c r="C221" s="4"/>
      <c r="D221" s="4"/>
      <c r="E221" s="34"/>
      <c r="F221" s="35"/>
      <c r="G221" s="35"/>
      <c r="H221" s="35"/>
    </row>
    <row r="222" spans="1:8" s="6" customFormat="1" ht="18.75" hidden="1">
      <c r="A222" s="31"/>
      <c r="B222" s="6" t="s">
        <v>114</v>
      </c>
      <c r="C222" s="4"/>
      <c r="D222" s="4"/>
      <c r="E222" s="106"/>
      <c r="F222" s="106"/>
      <c r="G222" s="106"/>
      <c r="H222" s="106"/>
    </row>
    <row r="223" spans="1:8" s="6" customFormat="1" ht="18.75" hidden="1">
      <c r="A223" s="31"/>
      <c r="B223" s="6" t="s">
        <v>109</v>
      </c>
      <c r="C223" s="4"/>
      <c r="D223" s="4"/>
      <c r="E223" s="80"/>
      <c r="F223" s="80"/>
      <c r="G223" s="80"/>
      <c r="H223" s="80"/>
    </row>
    <row r="224" spans="1:8" s="6" customFormat="1" ht="18.75" hidden="1">
      <c r="A224" s="31"/>
      <c r="C224" s="32"/>
      <c r="D224" s="32"/>
      <c r="E224" s="18"/>
      <c r="F224" s="36"/>
      <c r="G224" s="36"/>
      <c r="H224" s="36"/>
    </row>
    <row r="225" spans="1:8" s="6" customFormat="1" ht="18.75" hidden="1">
      <c r="A225" s="31"/>
      <c r="C225" s="32"/>
      <c r="D225" s="32"/>
      <c r="E225" s="18"/>
      <c r="F225" s="36"/>
      <c r="G225" s="36"/>
      <c r="H225" s="36"/>
    </row>
    <row r="226" spans="1:8" s="6" customFormat="1" ht="18.75" hidden="1">
      <c r="A226" s="31"/>
      <c r="C226" s="32"/>
      <c r="D226" s="32"/>
      <c r="E226" s="18"/>
      <c r="F226" s="36"/>
      <c r="G226" s="36"/>
      <c r="H226" s="36"/>
    </row>
    <row r="227" spans="1:8" s="6" customFormat="1" ht="18.75" hidden="1">
      <c r="A227" s="31"/>
      <c r="C227" s="32"/>
      <c r="D227" s="32"/>
      <c r="E227" s="18"/>
      <c r="F227" s="36"/>
      <c r="G227" s="36"/>
      <c r="H227" s="36"/>
    </row>
    <row r="228" spans="1:8" s="6" customFormat="1" ht="18.75" hidden="1">
      <c r="A228" s="31"/>
      <c r="C228" s="32"/>
      <c r="D228" s="32"/>
      <c r="E228" s="18"/>
      <c r="F228" s="36"/>
      <c r="G228" s="36"/>
      <c r="H228" s="36"/>
    </row>
    <row r="229" spans="1:8" s="6" customFormat="1" ht="18.75" hidden="1">
      <c r="A229" s="31"/>
      <c r="C229" s="32"/>
      <c r="D229" s="32"/>
      <c r="E229" s="18"/>
      <c r="F229" s="36"/>
      <c r="G229" s="36"/>
      <c r="H229" s="36"/>
    </row>
    <row r="230" spans="1:8" s="6" customFormat="1" ht="18.75" hidden="1">
      <c r="A230" s="31"/>
      <c r="C230" s="32"/>
      <c r="D230" s="32"/>
      <c r="E230" s="18"/>
      <c r="F230" s="36"/>
      <c r="G230" s="36"/>
      <c r="H230" s="36"/>
    </row>
    <row r="231" spans="1:8" s="6" customFormat="1" ht="18.75" hidden="1">
      <c r="A231" s="31"/>
      <c r="C231" s="32"/>
      <c r="D231" s="32"/>
      <c r="E231" s="18"/>
      <c r="F231" s="36"/>
      <c r="G231" s="36"/>
      <c r="H231" s="36"/>
    </row>
    <row r="232" spans="1:8" s="6" customFormat="1" ht="18.75" hidden="1">
      <c r="A232" s="31"/>
      <c r="C232" s="32"/>
      <c r="D232" s="32"/>
      <c r="E232" s="18"/>
      <c r="F232" s="36"/>
      <c r="G232" s="36"/>
      <c r="H232" s="36"/>
    </row>
    <row r="233" spans="1:8" s="6" customFormat="1" ht="18.75" hidden="1">
      <c r="A233" s="31"/>
      <c r="C233" s="32"/>
      <c r="D233" s="32"/>
      <c r="E233" s="18"/>
      <c r="F233" s="36"/>
      <c r="G233" s="36"/>
      <c r="H233" s="36"/>
    </row>
    <row r="234" spans="1:8" s="6" customFormat="1" ht="18.75" hidden="1">
      <c r="A234" s="31"/>
      <c r="C234" s="32"/>
      <c r="D234" s="32"/>
      <c r="E234" s="18"/>
      <c r="F234" s="36"/>
      <c r="G234" s="36"/>
      <c r="H234" s="36"/>
    </row>
    <row r="235" spans="1:8" s="6" customFormat="1" ht="18.75" hidden="1">
      <c r="A235" s="31"/>
      <c r="C235" s="32"/>
      <c r="D235" s="32"/>
      <c r="E235" s="18"/>
      <c r="F235" s="36"/>
      <c r="G235" s="36"/>
      <c r="H235" s="36"/>
    </row>
    <row r="236" spans="1:8" s="6" customFormat="1" ht="18.75" hidden="1">
      <c r="A236" s="31"/>
      <c r="C236" s="32"/>
      <c r="D236" s="32"/>
      <c r="E236" s="18"/>
      <c r="F236" s="36"/>
      <c r="G236" s="36"/>
      <c r="H236" s="36"/>
    </row>
    <row r="237" spans="1:8" s="6" customFormat="1" ht="18.75" hidden="1">
      <c r="A237" s="31"/>
      <c r="C237" s="32"/>
      <c r="D237" s="32"/>
      <c r="E237" s="18"/>
      <c r="F237" s="36"/>
      <c r="G237" s="36"/>
      <c r="H237" s="36"/>
    </row>
    <row r="238" spans="1:8" s="6" customFormat="1" ht="18.75" hidden="1">
      <c r="A238" s="31"/>
      <c r="C238" s="32"/>
      <c r="D238" s="32"/>
      <c r="E238" s="18"/>
      <c r="F238" s="36"/>
      <c r="G238" s="36"/>
      <c r="H238" s="36"/>
    </row>
    <row r="239" spans="1:8" s="6" customFormat="1" ht="18.75" hidden="1">
      <c r="A239" s="31"/>
      <c r="C239" s="32"/>
      <c r="D239" s="32"/>
      <c r="E239" s="18"/>
      <c r="F239" s="36"/>
      <c r="G239" s="36"/>
      <c r="H239" s="36"/>
    </row>
    <row r="240" spans="1:8" s="6" customFormat="1" ht="18.75" hidden="1">
      <c r="A240" s="31"/>
      <c r="C240" s="32"/>
      <c r="D240" s="32"/>
      <c r="E240" s="18"/>
      <c r="F240" s="36"/>
      <c r="G240" s="36"/>
      <c r="H240" s="36"/>
    </row>
    <row r="241" spans="1:8" s="6" customFormat="1" ht="18.75" hidden="1">
      <c r="A241" s="31"/>
      <c r="C241" s="32"/>
      <c r="D241" s="32"/>
      <c r="E241" s="18"/>
      <c r="F241" s="36"/>
      <c r="G241" s="36"/>
      <c r="H241" s="36"/>
    </row>
    <row r="242" spans="1:8" s="6" customFormat="1" ht="18.75" hidden="1">
      <c r="A242" s="31"/>
      <c r="C242" s="32"/>
      <c r="D242" s="32"/>
      <c r="E242" s="18"/>
      <c r="F242" s="36"/>
      <c r="G242" s="36"/>
      <c r="H242" s="36"/>
    </row>
    <row r="243" spans="1:8" s="6" customFormat="1" ht="18.75" hidden="1">
      <c r="A243" s="31"/>
      <c r="C243" s="32"/>
      <c r="D243" s="32"/>
      <c r="E243" s="18"/>
      <c r="F243" s="36"/>
      <c r="G243" s="36"/>
      <c r="H243" s="36"/>
    </row>
    <row r="244" spans="1:8" s="6" customFormat="1" ht="18.75" hidden="1">
      <c r="A244" s="31"/>
      <c r="C244" s="32"/>
      <c r="D244" s="32"/>
      <c r="E244" s="18"/>
      <c r="F244" s="36"/>
      <c r="G244" s="36"/>
      <c r="H244" s="36"/>
    </row>
    <row r="245" spans="1:8" s="6" customFormat="1" ht="18.75" hidden="1">
      <c r="A245" s="31"/>
      <c r="C245" s="32"/>
      <c r="D245" s="32"/>
      <c r="E245" s="18"/>
      <c r="F245" s="36"/>
      <c r="G245" s="36"/>
      <c r="H245" s="36"/>
    </row>
    <row r="246" spans="1:8" s="6" customFormat="1" ht="18.75" hidden="1">
      <c r="A246" s="31"/>
      <c r="C246" s="32"/>
      <c r="D246" s="32"/>
      <c r="E246" s="18"/>
      <c r="F246" s="36"/>
      <c r="G246" s="36"/>
      <c r="H246" s="36"/>
    </row>
    <row r="247" spans="1:8" s="6" customFormat="1" ht="18.75" hidden="1">
      <c r="A247" s="31"/>
      <c r="C247" s="32"/>
      <c r="D247" s="32"/>
      <c r="E247" s="18"/>
      <c r="F247" s="36"/>
      <c r="G247" s="36"/>
      <c r="H247" s="36"/>
    </row>
    <row r="248" spans="1:8" s="6" customFormat="1" ht="18.75" hidden="1">
      <c r="A248" s="31"/>
      <c r="C248" s="32"/>
      <c r="D248" s="32"/>
      <c r="E248" s="18"/>
      <c r="F248" s="36"/>
      <c r="G248" s="36"/>
      <c r="H248" s="36"/>
    </row>
    <row r="249" spans="1:8" s="6" customFormat="1" ht="18.75" hidden="1">
      <c r="A249" s="31"/>
      <c r="C249" s="32"/>
      <c r="D249" s="32"/>
      <c r="E249" s="18"/>
      <c r="F249" s="36"/>
      <c r="G249" s="36"/>
      <c r="H249" s="36"/>
    </row>
    <row r="250" spans="1:8" s="6" customFormat="1" ht="18.75" hidden="1">
      <c r="A250" s="31"/>
      <c r="C250" s="32"/>
      <c r="D250" s="32"/>
      <c r="E250" s="18"/>
      <c r="F250" s="36"/>
      <c r="G250" s="36"/>
      <c r="H250" s="36"/>
    </row>
    <row r="251" spans="1:8" s="6" customFormat="1" ht="18.75" hidden="1">
      <c r="A251" s="31"/>
      <c r="C251" s="32"/>
      <c r="D251" s="32"/>
      <c r="E251" s="18"/>
      <c r="F251" s="36"/>
      <c r="G251" s="36"/>
      <c r="H251" s="36"/>
    </row>
    <row r="252" spans="1:8" s="6" customFormat="1" ht="18.75" hidden="1">
      <c r="A252" s="31"/>
      <c r="C252" s="32"/>
      <c r="D252" s="32"/>
      <c r="E252" s="18"/>
      <c r="F252" s="36"/>
      <c r="G252" s="36"/>
      <c r="H252" s="36"/>
    </row>
    <row r="253" spans="1:8" s="6" customFormat="1" ht="18.75" hidden="1">
      <c r="A253" s="31"/>
      <c r="C253" s="32"/>
      <c r="D253" s="32"/>
      <c r="E253" s="18"/>
      <c r="F253" s="36"/>
      <c r="G253" s="36"/>
      <c r="H253" s="36"/>
    </row>
    <row r="254" spans="1:8" s="6" customFormat="1" ht="18.75" hidden="1">
      <c r="A254" s="31"/>
      <c r="C254" s="32"/>
      <c r="D254" s="32"/>
      <c r="E254" s="18"/>
      <c r="F254" s="36"/>
      <c r="G254" s="36"/>
      <c r="H254" s="36"/>
    </row>
    <row r="255" spans="5:8" ht="18.75" hidden="1">
      <c r="E255" s="18"/>
      <c r="F255" s="36"/>
      <c r="G255" s="36"/>
      <c r="H255" s="36"/>
    </row>
    <row r="256" spans="5:8" ht="18.75" hidden="1">
      <c r="E256" s="18"/>
      <c r="F256" s="36"/>
      <c r="G256" s="36"/>
      <c r="H256" s="36"/>
    </row>
    <row r="257" spans="5:8" ht="18.75" hidden="1">
      <c r="E257" s="18"/>
      <c r="F257" s="36"/>
      <c r="G257" s="36"/>
      <c r="H257" s="36"/>
    </row>
    <row r="258" spans="5:8" ht="18.75" hidden="1">
      <c r="E258" s="18"/>
      <c r="F258" s="36"/>
      <c r="G258" s="36"/>
      <c r="H258" s="36"/>
    </row>
    <row r="259" spans="5:8" ht="18.75" hidden="1">
      <c r="E259" s="18"/>
      <c r="F259" s="36"/>
      <c r="G259" s="36"/>
      <c r="H259" s="36"/>
    </row>
    <row r="260" spans="5:8" ht="18.75" hidden="1">
      <c r="E260" s="18"/>
      <c r="F260" s="36"/>
      <c r="G260" s="36"/>
      <c r="H260" s="36"/>
    </row>
    <row r="261" spans="5:8" ht="18.75" hidden="1">
      <c r="E261" s="18"/>
      <c r="F261" s="36"/>
      <c r="G261" s="36"/>
      <c r="H261" s="36"/>
    </row>
    <row r="262" spans="5:8" ht="18.75" hidden="1">
      <c r="E262" s="18"/>
      <c r="F262" s="36"/>
      <c r="G262" s="36"/>
      <c r="H262" s="36"/>
    </row>
    <row r="263" spans="5:8" ht="18.75" hidden="1">
      <c r="E263" s="18"/>
      <c r="F263" s="36"/>
      <c r="G263" s="36"/>
      <c r="H263" s="36"/>
    </row>
    <row r="264" spans="5:8" ht="18.75" hidden="1">
      <c r="E264" s="18"/>
      <c r="F264" s="36"/>
      <c r="G264" s="36"/>
      <c r="H264" s="36"/>
    </row>
    <row r="265" spans="5:8" ht="18.75" hidden="1">
      <c r="E265" s="18"/>
      <c r="F265" s="36"/>
      <c r="G265" s="36"/>
      <c r="H265" s="36"/>
    </row>
    <row r="266" spans="5:8" ht="18.75" hidden="1">
      <c r="E266" s="18"/>
      <c r="F266" s="36"/>
      <c r="G266" s="36"/>
      <c r="H266" s="36"/>
    </row>
    <row r="267" spans="5:8" ht="18.75" hidden="1">
      <c r="E267" s="18"/>
      <c r="F267" s="36"/>
      <c r="G267" s="36"/>
      <c r="H267" s="36"/>
    </row>
    <row r="268" spans="5:8" ht="18.75" hidden="1">
      <c r="E268" s="18"/>
      <c r="F268" s="36"/>
      <c r="G268" s="36"/>
      <c r="H268" s="36"/>
    </row>
    <row r="269" spans="5:8" ht="18.75" hidden="1">
      <c r="E269" s="18"/>
      <c r="F269" s="36"/>
      <c r="G269" s="36"/>
      <c r="H269" s="36"/>
    </row>
    <row r="270" spans="5:8" ht="18.75" hidden="1">
      <c r="E270" s="18"/>
      <c r="F270" s="36"/>
      <c r="G270" s="36"/>
      <c r="H270" s="36"/>
    </row>
    <row r="271" spans="5:8" ht="18.75" hidden="1">
      <c r="E271" s="18"/>
      <c r="F271" s="36"/>
      <c r="G271" s="36"/>
      <c r="H271" s="36"/>
    </row>
    <row r="272" spans="5:8" ht="18.75" hidden="1">
      <c r="E272" s="18"/>
      <c r="F272" s="36"/>
      <c r="G272" s="36"/>
      <c r="H272" s="36"/>
    </row>
    <row r="273" spans="5:8" ht="18.75" hidden="1">
      <c r="E273" s="18"/>
      <c r="F273" s="36"/>
      <c r="G273" s="36"/>
      <c r="H273" s="36"/>
    </row>
    <row r="274" spans="5:8" ht="18.75" hidden="1">
      <c r="E274" s="18"/>
      <c r="F274" s="36"/>
      <c r="G274" s="36"/>
      <c r="H274" s="36"/>
    </row>
    <row r="275" spans="5:8" ht="18.75" hidden="1">
      <c r="E275" s="18"/>
      <c r="F275" s="36"/>
      <c r="G275" s="36"/>
      <c r="H275" s="36"/>
    </row>
    <row r="276" spans="5:8" ht="18.75" hidden="1">
      <c r="E276" s="18"/>
      <c r="F276" s="36"/>
      <c r="G276" s="36"/>
      <c r="H276" s="36"/>
    </row>
    <row r="277" spans="5:8" ht="18.75" hidden="1">
      <c r="E277" s="18"/>
      <c r="F277" s="36"/>
      <c r="G277" s="36"/>
      <c r="H277" s="36"/>
    </row>
    <row r="278" spans="5:8" ht="18.75" hidden="1">
      <c r="E278" s="18"/>
      <c r="F278" s="36"/>
      <c r="G278" s="36"/>
      <c r="H278" s="36"/>
    </row>
    <row r="279" spans="5:8" ht="18.75" hidden="1">
      <c r="E279" s="18"/>
      <c r="F279" s="36"/>
      <c r="G279" s="36"/>
      <c r="H279" s="36"/>
    </row>
    <row r="280" spans="5:8" ht="18.75" hidden="1">
      <c r="E280" s="18"/>
      <c r="F280" s="36"/>
      <c r="G280" s="36"/>
      <c r="H280" s="36"/>
    </row>
    <row r="281" spans="5:8" ht="18.75" hidden="1">
      <c r="E281" s="18"/>
      <c r="F281" s="36"/>
      <c r="G281" s="36"/>
      <c r="H281" s="36"/>
    </row>
    <row r="282" spans="5:8" ht="18.75" hidden="1">
      <c r="E282" s="18"/>
      <c r="F282" s="36"/>
      <c r="G282" s="36"/>
      <c r="H282" s="36"/>
    </row>
    <row r="283" spans="5:8" ht="18.75" hidden="1">
      <c r="E283" s="18"/>
      <c r="F283" s="36"/>
      <c r="G283" s="36"/>
      <c r="H283" s="36"/>
    </row>
    <row r="284" spans="5:8" ht="18.75" hidden="1">
      <c r="E284" s="18"/>
      <c r="F284" s="36"/>
      <c r="G284" s="36"/>
      <c r="H284" s="36"/>
    </row>
    <row r="285" spans="5:8" ht="18.75" hidden="1">
      <c r="E285" s="18"/>
      <c r="F285" s="36"/>
      <c r="G285" s="36"/>
      <c r="H285" s="36"/>
    </row>
    <row r="286" spans="5:8" ht="18.75" hidden="1">
      <c r="E286" s="18"/>
      <c r="F286" s="36"/>
      <c r="G286" s="36"/>
      <c r="H286" s="36"/>
    </row>
    <row r="287" spans="5:8" ht="18.75" hidden="1">
      <c r="E287" s="18"/>
      <c r="F287" s="36"/>
      <c r="G287" s="36"/>
      <c r="H287" s="36"/>
    </row>
    <row r="288" spans="5:8" ht="18.75" hidden="1">
      <c r="E288" s="18"/>
      <c r="F288" s="36"/>
      <c r="G288" s="36"/>
      <c r="H288" s="36"/>
    </row>
    <row r="289" spans="5:8" ht="18.75" hidden="1">
      <c r="E289" s="18"/>
      <c r="F289" s="36"/>
      <c r="G289" s="36"/>
      <c r="H289" s="36"/>
    </row>
    <row r="290" spans="5:8" ht="18.75" hidden="1">
      <c r="E290" s="18"/>
      <c r="F290" s="36"/>
      <c r="G290" s="36"/>
      <c r="H290" s="36"/>
    </row>
    <row r="291" spans="5:8" ht="18.75" hidden="1">
      <c r="E291" s="18"/>
      <c r="F291" s="36"/>
      <c r="G291" s="36"/>
      <c r="H291" s="36"/>
    </row>
    <row r="292" spans="5:8" ht="18.75" hidden="1">
      <c r="E292" s="18"/>
      <c r="F292" s="36"/>
      <c r="G292" s="36"/>
      <c r="H292" s="36"/>
    </row>
    <row r="293" spans="5:8" ht="18.75" hidden="1">
      <c r="E293" s="18"/>
      <c r="F293" s="36"/>
      <c r="G293" s="36"/>
      <c r="H293" s="36"/>
    </row>
    <row r="294" spans="5:8" ht="18.75" hidden="1">
      <c r="E294" s="18"/>
      <c r="F294" s="36"/>
      <c r="G294" s="36"/>
      <c r="H294" s="36"/>
    </row>
    <row r="295" spans="5:8" ht="18.75" hidden="1">
      <c r="E295" s="18"/>
      <c r="F295" s="36"/>
      <c r="G295" s="36"/>
      <c r="H295" s="36"/>
    </row>
    <row r="296" spans="5:8" ht="18.75" hidden="1">
      <c r="E296" s="18"/>
      <c r="F296" s="36"/>
      <c r="G296" s="36"/>
      <c r="H296" s="36"/>
    </row>
    <row r="297" spans="5:8" ht="18.75" hidden="1">
      <c r="E297" s="18"/>
      <c r="F297" s="36"/>
      <c r="G297" s="36"/>
      <c r="H297" s="36"/>
    </row>
    <row r="298" spans="5:8" ht="18.75" hidden="1">
      <c r="E298" s="18"/>
      <c r="F298" s="36"/>
      <c r="G298" s="36"/>
      <c r="H298" s="36"/>
    </row>
    <row r="299" spans="5:8" ht="18.75" hidden="1">
      <c r="E299" s="18"/>
      <c r="F299" s="36"/>
      <c r="G299" s="36"/>
      <c r="H299" s="36"/>
    </row>
    <row r="300" spans="5:8" ht="18.75" hidden="1">
      <c r="E300" s="18"/>
      <c r="F300" s="36"/>
      <c r="G300" s="36"/>
      <c r="H300" s="36"/>
    </row>
    <row r="301" spans="5:8" ht="18.75" hidden="1">
      <c r="E301" s="18"/>
      <c r="F301" s="36"/>
      <c r="G301" s="36"/>
      <c r="H301" s="36"/>
    </row>
    <row r="302" spans="5:8" ht="18.75" hidden="1">
      <c r="E302" s="18"/>
      <c r="F302" s="36"/>
      <c r="G302" s="36"/>
      <c r="H302" s="36"/>
    </row>
    <row r="303" spans="5:8" ht="18.75" hidden="1">
      <c r="E303" s="18"/>
      <c r="F303" s="36"/>
      <c r="G303" s="36"/>
      <c r="H303" s="36"/>
    </row>
    <row r="304" spans="5:8" ht="18.75" hidden="1">
      <c r="E304" s="18"/>
      <c r="F304" s="36"/>
      <c r="G304" s="36"/>
      <c r="H304" s="36"/>
    </row>
    <row r="305" spans="5:8" ht="18.75" hidden="1">
      <c r="E305" s="18"/>
      <c r="F305" s="36"/>
      <c r="G305" s="36"/>
      <c r="H305" s="36"/>
    </row>
    <row r="306" spans="5:8" ht="18.75" hidden="1">
      <c r="E306" s="18"/>
      <c r="F306" s="36"/>
      <c r="G306" s="36"/>
      <c r="H306" s="36"/>
    </row>
    <row r="307" spans="5:8" ht="18.75" hidden="1">
      <c r="E307" s="18"/>
      <c r="F307" s="36"/>
      <c r="G307" s="36"/>
      <c r="H307" s="36"/>
    </row>
    <row r="308" spans="5:8" ht="18.75" hidden="1">
      <c r="E308" s="18"/>
      <c r="F308" s="36"/>
      <c r="G308" s="36"/>
      <c r="H308" s="36"/>
    </row>
    <row r="309" spans="5:8" ht="18.75" hidden="1">
      <c r="E309" s="18"/>
      <c r="F309" s="36"/>
      <c r="G309" s="36"/>
      <c r="H309" s="36"/>
    </row>
    <row r="310" spans="5:8" ht="18.75" hidden="1">
      <c r="E310" s="18"/>
      <c r="F310" s="36"/>
      <c r="G310" s="36"/>
      <c r="H310" s="36"/>
    </row>
    <row r="311" spans="5:8" ht="18.75" hidden="1">
      <c r="E311" s="18"/>
      <c r="F311" s="36"/>
      <c r="G311" s="36"/>
      <c r="H311" s="36"/>
    </row>
    <row r="312" spans="5:8" ht="18.75" hidden="1">
      <c r="E312" s="18"/>
      <c r="F312" s="36"/>
      <c r="G312" s="36"/>
      <c r="H312" s="36"/>
    </row>
    <row r="313" spans="5:8" ht="18.75" hidden="1">
      <c r="E313" s="18"/>
      <c r="F313" s="36"/>
      <c r="G313" s="36"/>
      <c r="H313" s="36"/>
    </row>
    <row r="314" spans="5:8" ht="18.75" hidden="1">
      <c r="E314" s="18"/>
      <c r="F314" s="36"/>
      <c r="G314" s="36"/>
      <c r="H314" s="36"/>
    </row>
    <row r="315" spans="5:8" ht="18.75" hidden="1">
      <c r="E315" s="18"/>
      <c r="F315" s="36"/>
      <c r="G315" s="36"/>
      <c r="H315" s="36"/>
    </row>
    <row r="316" spans="5:8" ht="18.75" hidden="1">
      <c r="E316" s="18"/>
      <c r="F316" s="36"/>
      <c r="G316" s="36"/>
      <c r="H316" s="36"/>
    </row>
    <row r="317" spans="5:8" ht="18.75" hidden="1">
      <c r="E317" s="18"/>
      <c r="F317" s="36"/>
      <c r="G317" s="36"/>
      <c r="H317" s="36"/>
    </row>
    <row r="318" spans="5:8" ht="18.75" hidden="1">
      <c r="E318" s="18"/>
      <c r="F318" s="36"/>
      <c r="G318" s="36"/>
      <c r="H318" s="36"/>
    </row>
    <row r="319" spans="5:8" ht="18.75" hidden="1">
      <c r="E319" s="18"/>
      <c r="F319" s="36"/>
      <c r="G319" s="36"/>
      <c r="H319" s="36"/>
    </row>
    <row r="320" spans="5:8" ht="18.75" hidden="1">
      <c r="E320" s="18"/>
      <c r="F320" s="36"/>
      <c r="G320" s="36"/>
      <c r="H320" s="36"/>
    </row>
    <row r="321" spans="5:8" ht="18.75" hidden="1">
      <c r="E321" s="18"/>
      <c r="F321" s="36"/>
      <c r="G321" s="36"/>
      <c r="H321" s="36"/>
    </row>
    <row r="322" spans="5:8" ht="18.75" hidden="1">
      <c r="E322" s="18"/>
      <c r="F322" s="36"/>
      <c r="G322" s="36"/>
      <c r="H322" s="36"/>
    </row>
    <row r="323" spans="5:8" ht="18.75" hidden="1">
      <c r="E323" s="18"/>
      <c r="F323" s="36"/>
      <c r="G323" s="36"/>
      <c r="H323" s="36"/>
    </row>
    <row r="324" spans="5:8" ht="18.75" hidden="1">
      <c r="E324" s="18"/>
      <c r="F324" s="36"/>
      <c r="G324" s="36"/>
      <c r="H324" s="36"/>
    </row>
    <row r="325" spans="5:8" ht="18.75" hidden="1">
      <c r="E325" s="18"/>
      <c r="F325" s="36"/>
      <c r="G325" s="36"/>
      <c r="H325" s="36"/>
    </row>
    <row r="326" spans="5:8" ht="18.75" hidden="1">
      <c r="E326" s="18"/>
      <c r="F326" s="36"/>
      <c r="G326" s="36"/>
      <c r="H326" s="36"/>
    </row>
    <row r="327" spans="5:8" ht="18.75" hidden="1">
      <c r="E327" s="18"/>
      <c r="F327" s="36"/>
      <c r="G327" s="36"/>
      <c r="H327" s="36"/>
    </row>
    <row r="328" spans="5:8" ht="18.75" hidden="1">
      <c r="E328" s="18"/>
      <c r="F328" s="36"/>
      <c r="G328" s="36"/>
      <c r="H328" s="36"/>
    </row>
    <row r="329" spans="5:8" ht="18.75" hidden="1">
      <c r="E329" s="18"/>
      <c r="F329" s="36"/>
      <c r="G329" s="36"/>
      <c r="H329" s="36"/>
    </row>
    <row r="330" spans="5:8" ht="18.75" hidden="1">
      <c r="E330" s="18"/>
      <c r="F330" s="36"/>
      <c r="G330" s="36"/>
      <c r="H330" s="36"/>
    </row>
    <row r="331" spans="5:8" ht="18.75" hidden="1">
      <c r="E331" s="18"/>
      <c r="F331" s="36"/>
      <c r="G331" s="36"/>
      <c r="H331" s="36"/>
    </row>
    <row r="332" spans="5:8" ht="18.75" hidden="1">
      <c r="E332" s="18"/>
      <c r="F332" s="36"/>
      <c r="G332" s="36"/>
      <c r="H332" s="36"/>
    </row>
    <row r="333" spans="5:8" ht="18.75" hidden="1">
      <c r="E333" s="18"/>
      <c r="F333" s="36"/>
      <c r="G333" s="36"/>
      <c r="H333" s="36"/>
    </row>
    <row r="334" spans="5:8" ht="18.75" hidden="1">
      <c r="E334" s="18"/>
      <c r="F334" s="36"/>
      <c r="G334" s="36"/>
      <c r="H334" s="36"/>
    </row>
    <row r="335" spans="5:8" ht="18.75" hidden="1">
      <c r="E335" s="18"/>
      <c r="F335" s="36"/>
      <c r="G335" s="36"/>
      <c r="H335" s="36"/>
    </row>
    <row r="336" spans="5:8" ht="18.75" hidden="1">
      <c r="E336" s="18"/>
      <c r="F336" s="36"/>
      <c r="G336" s="36"/>
      <c r="H336" s="36"/>
    </row>
    <row r="337" spans="5:8" ht="18.75" hidden="1">
      <c r="E337" s="18"/>
      <c r="F337" s="36"/>
      <c r="G337" s="36"/>
      <c r="H337" s="36"/>
    </row>
    <row r="338" spans="5:8" ht="18.75" hidden="1">
      <c r="E338" s="18"/>
      <c r="F338" s="36"/>
      <c r="G338" s="36"/>
      <c r="H338" s="36"/>
    </row>
    <row r="339" spans="5:8" ht="18.75" hidden="1">
      <c r="E339" s="18"/>
      <c r="F339" s="36"/>
      <c r="G339" s="36"/>
      <c r="H339" s="36"/>
    </row>
    <row r="340" spans="5:8" ht="18.75" hidden="1">
      <c r="E340" s="18"/>
      <c r="F340" s="36"/>
      <c r="G340" s="36"/>
      <c r="H340" s="36"/>
    </row>
    <row r="341" spans="5:8" ht="18.75" hidden="1">
      <c r="E341" s="18"/>
      <c r="F341" s="36"/>
      <c r="G341" s="36"/>
      <c r="H341" s="36"/>
    </row>
    <row r="342" spans="5:8" ht="18.75" hidden="1">
      <c r="E342" s="18"/>
      <c r="F342" s="36"/>
      <c r="G342" s="36"/>
      <c r="H342" s="36"/>
    </row>
    <row r="343" spans="5:8" ht="18.75" hidden="1">
      <c r="E343" s="18"/>
      <c r="F343" s="36"/>
      <c r="G343" s="36"/>
      <c r="H343" s="36"/>
    </row>
    <row r="344" spans="5:8" ht="18.75" hidden="1">
      <c r="E344" s="18"/>
      <c r="F344" s="36"/>
      <c r="G344" s="36"/>
      <c r="H344" s="36"/>
    </row>
    <row r="345" spans="5:8" ht="18.75" hidden="1">
      <c r="E345" s="18"/>
      <c r="F345" s="36"/>
      <c r="G345" s="36"/>
      <c r="H345" s="36"/>
    </row>
    <row r="346" spans="5:8" ht="18.75" hidden="1">
      <c r="E346" s="18"/>
      <c r="F346" s="36"/>
      <c r="G346" s="36"/>
      <c r="H346" s="36"/>
    </row>
    <row r="347" spans="5:8" ht="18.75" hidden="1">
      <c r="E347" s="18"/>
      <c r="F347" s="36"/>
      <c r="G347" s="36"/>
      <c r="H347" s="36"/>
    </row>
    <row r="348" spans="5:8" ht="18.75" hidden="1">
      <c r="E348" s="18"/>
      <c r="F348" s="36"/>
      <c r="G348" s="36"/>
      <c r="H348" s="36"/>
    </row>
    <row r="349" spans="5:8" ht="18.75" hidden="1">
      <c r="E349" s="18"/>
      <c r="F349" s="36"/>
      <c r="G349" s="36"/>
      <c r="H349" s="36"/>
    </row>
    <row r="350" spans="5:8" ht="18.75" hidden="1">
      <c r="E350" s="18"/>
      <c r="F350" s="36"/>
      <c r="G350" s="36"/>
      <c r="H350" s="36"/>
    </row>
    <row r="351" spans="5:8" ht="18.75" hidden="1">
      <c r="E351" s="18"/>
      <c r="F351" s="36"/>
      <c r="G351" s="36"/>
      <c r="H351" s="36"/>
    </row>
    <row r="352" spans="5:8" ht="18.75" hidden="1">
      <c r="E352" s="18"/>
      <c r="F352" s="36"/>
      <c r="G352" s="36"/>
      <c r="H352" s="36"/>
    </row>
    <row r="353" spans="5:8" ht="18.75" hidden="1">
      <c r="E353" s="18"/>
      <c r="F353" s="36"/>
      <c r="G353" s="36"/>
      <c r="H353" s="36"/>
    </row>
    <row r="354" spans="5:8" ht="18.75" hidden="1">
      <c r="E354" s="18"/>
      <c r="F354" s="36"/>
      <c r="G354" s="36"/>
      <c r="H354" s="36"/>
    </row>
    <row r="355" spans="5:8" ht="18.75" hidden="1">
      <c r="E355" s="18"/>
      <c r="F355" s="36"/>
      <c r="G355" s="36"/>
      <c r="H355" s="36"/>
    </row>
    <row r="356" spans="5:8" ht="18.75" hidden="1">
      <c r="E356" s="18"/>
      <c r="F356" s="36"/>
      <c r="G356" s="36"/>
      <c r="H356" s="36"/>
    </row>
    <row r="357" spans="5:8" ht="18.75" hidden="1">
      <c r="E357" s="18"/>
      <c r="F357" s="36"/>
      <c r="G357" s="36"/>
      <c r="H357" s="36"/>
    </row>
    <row r="358" spans="5:8" ht="18.75" hidden="1">
      <c r="E358" s="18"/>
      <c r="F358" s="36"/>
      <c r="G358" s="36"/>
      <c r="H358" s="36"/>
    </row>
    <row r="359" spans="5:8" ht="18.75" hidden="1">
      <c r="E359" s="18"/>
      <c r="F359" s="36"/>
      <c r="G359" s="36"/>
      <c r="H359" s="36"/>
    </row>
    <row r="360" spans="5:8" ht="18.75" hidden="1">
      <c r="E360" s="18"/>
      <c r="F360" s="36"/>
      <c r="G360" s="36"/>
      <c r="H360" s="36"/>
    </row>
    <row r="361" spans="5:8" ht="18.75" hidden="1">
      <c r="E361" s="18"/>
      <c r="F361" s="36"/>
      <c r="G361" s="36"/>
      <c r="H361" s="36"/>
    </row>
    <row r="362" spans="5:8" ht="18.75" hidden="1">
      <c r="E362" s="18"/>
      <c r="F362" s="36"/>
      <c r="G362" s="36"/>
      <c r="H362" s="36"/>
    </row>
    <row r="363" spans="5:8" ht="18.75" hidden="1">
      <c r="E363" s="18"/>
      <c r="F363" s="36"/>
      <c r="G363" s="36"/>
      <c r="H363" s="36"/>
    </row>
    <row r="364" spans="5:8" ht="18.75" hidden="1">
      <c r="E364" s="18"/>
      <c r="F364" s="36"/>
      <c r="G364" s="36"/>
      <c r="H364" s="36"/>
    </row>
    <row r="365" spans="5:8" ht="18.75" hidden="1">
      <c r="E365" s="18"/>
      <c r="F365" s="36"/>
      <c r="G365" s="36"/>
      <c r="H365" s="36"/>
    </row>
    <row r="366" spans="5:8" ht="18.75" hidden="1">
      <c r="E366" s="18"/>
      <c r="F366" s="36"/>
      <c r="G366" s="36"/>
      <c r="H366" s="36"/>
    </row>
    <row r="367" spans="5:8" ht="18.75" hidden="1">
      <c r="E367" s="18"/>
      <c r="F367" s="36"/>
      <c r="G367" s="36"/>
      <c r="H367" s="36"/>
    </row>
    <row r="368" spans="5:8" ht="18.75" hidden="1">
      <c r="E368" s="18"/>
      <c r="F368" s="36"/>
      <c r="G368" s="36"/>
      <c r="H368" s="36"/>
    </row>
    <row r="369" spans="5:8" ht="18.75" hidden="1">
      <c r="E369" s="18"/>
      <c r="F369" s="36"/>
      <c r="G369" s="36"/>
      <c r="H369" s="36"/>
    </row>
    <row r="370" spans="5:8" ht="18.75" hidden="1">
      <c r="E370" s="18"/>
      <c r="F370" s="36"/>
      <c r="G370" s="36"/>
      <c r="H370" s="36"/>
    </row>
    <row r="371" spans="5:8" ht="18.75" hidden="1">
      <c r="E371" s="18"/>
      <c r="F371" s="36"/>
      <c r="G371" s="36"/>
      <c r="H371" s="36"/>
    </row>
    <row r="372" spans="5:8" ht="18.75" hidden="1">
      <c r="E372" s="18"/>
      <c r="F372" s="36"/>
      <c r="G372" s="36"/>
      <c r="H372" s="36"/>
    </row>
    <row r="373" spans="5:8" ht="18.75" hidden="1">
      <c r="E373" s="18"/>
      <c r="F373" s="36"/>
      <c r="G373" s="36"/>
      <c r="H373" s="36"/>
    </row>
    <row r="374" spans="5:8" ht="18.75" hidden="1">
      <c r="E374" s="18"/>
      <c r="F374" s="36"/>
      <c r="G374" s="36"/>
      <c r="H374" s="36"/>
    </row>
    <row r="375" spans="5:8" ht="18.75" hidden="1">
      <c r="E375" s="18"/>
      <c r="F375" s="36"/>
      <c r="G375" s="36"/>
      <c r="H375" s="36"/>
    </row>
    <row r="376" spans="5:8" ht="18.75" hidden="1">
      <c r="E376" s="18"/>
      <c r="F376" s="36"/>
      <c r="G376" s="36"/>
      <c r="H376" s="36"/>
    </row>
    <row r="377" spans="5:8" ht="18.75" hidden="1">
      <c r="E377" s="18"/>
      <c r="F377" s="36"/>
      <c r="G377" s="36"/>
      <c r="H377" s="36"/>
    </row>
    <row r="378" spans="5:8" ht="18.75" hidden="1">
      <c r="E378" s="18"/>
      <c r="F378" s="36"/>
      <c r="G378" s="36"/>
      <c r="H378" s="36"/>
    </row>
    <row r="379" spans="5:8" ht="18.75" hidden="1">
      <c r="E379" s="18"/>
      <c r="F379" s="36"/>
      <c r="G379" s="36"/>
      <c r="H379" s="36"/>
    </row>
    <row r="380" spans="5:8" ht="18.75" hidden="1">
      <c r="E380" s="18"/>
      <c r="F380" s="36"/>
      <c r="G380" s="36"/>
      <c r="H380" s="36"/>
    </row>
    <row r="381" spans="5:8" ht="18.75" hidden="1">
      <c r="E381" s="18"/>
      <c r="F381" s="36"/>
      <c r="G381" s="36"/>
      <c r="H381" s="36"/>
    </row>
    <row r="382" spans="5:8" ht="18.75" hidden="1">
      <c r="E382" s="18"/>
      <c r="F382" s="36"/>
      <c r="G382" s="36"/>
      <c r="H382" s="36"/>
    </row>
    <row r="383" spans="5:8" ht="18.75" hidden="1">
      <c r="E383" s="18"/>
      <c r="F383" s="36"/>
      <c r="G383" s="36"/>
      <c r="H383" s="36"/>
    </row>
    <row r="384" spans="5:8" ht="18.75" hidden="1">
      <c r="E384" s="18"/>
      <c r="F384" s="36"/>
      <c r="G384" s="36"/>
      <c r="H384" s="36"/>
    </row>
    <row r="385" spans="5:8" ht="18.75" hidden="1">
      <c r="E385" s="18"/>
      <c r="F385" s="36"/>
      <c r="G385" s="36"/>
      <c r="H385" s="36"/>
    </row>
    <row r="386" spans="5:8" ht="18.75" hidden="1">
      <c r="E386" s="18"/>
      <c r="F386" s="36"/>
      <c r="G386" s="36"/>
      <c r="H386" s="36"/>
    </row>
    <row r="387" spans="5:8" ht="18.75" hidden="1">
      <c r="E387" s="18"/>
      <c r="F387" s="36"/>
      <c r="G387" s="36"/>
      <c r="H387" s="36"/>
    </row>
    <row r="388" spans="5:8" ht="18.75" hidden="1">
      <c r="E388" s="18"/>
      <c r="F388" s="36"/>
      <c r="G388" s="36"/>
      <c r="H388" s="36"/>
    </row>
    <row r="389" spans="5:8" ht="18.75" hidden="1">
      <c r="E389" s="18"/>
      <c r="F389" s="36"/>
      <c r="G389" s="36"/>
      <c r="H389" s="36"/>
    </row>
    <row r="390" spans="5:8" ht="18.75" hidden="1">
      <c r="E390" s="18"/>
      <c r="F390" s="36"/>
      <c r="G390" s="36"/>
      <c r="H390" s="36"/>
    </row>
    <row r="391" spans="5:8" ht="18.75" hidden="1">
      <c r="E391" s="18"/>
      <c r="F391" s="36"/>
      <c r="G391" s="36"/>
      <c r="H391" s="36"/>
    </row>
    <row r="392" spans="5:8" ht="18.75" hidden="1">
      <c r="E392" s="18"/>
      <c r="F392" s="36"/>
      <c r="G392" s="36"/>
      <c r="H392" s="36"/>
    </row>
    <row r="393" spans="5:8" ht="18.75" hidden="1">
      <c r="E393" s="18"/>
      <c r="F393" s="36"/>
      <c r="G393" s="36"/>
      <c r="H393" s="36"/>
    </row>
    <row r="394" spans="5:8" ht="18.75" hidden="1">
      <c r="E394" s="18"/>
      <c r="F394" s="36"/>
      <c r="G394" s="36"/>
      <c r="H394" s="36"/>
    </row>
    <row r="395" spans="5:8" ht="18.75" hidden="1">
      <c r="E395" s="18"/>
      <c r="F395" s="36"/>
      <c r="G395" s="36"/>
      <c r="H395" s="36"/>
    </row>
    <row r="396" spans="5:8" ht="18.75" hidden="1">
      <c r="E396" s="18"/>
      <c r="F396" s="36"/>
      <c r="G396" s="36"/>
      <c r="H396" s="36"/>
    </row>
    <row r="397" spans="5:8" ht="18.75" hidden="1">
      <c r="E397" s="18"/>
      <c r="F397" s="36"/>
      <c r="G397" s="36"/>
      <c r="H397" s="36"/>
    </row>
    <row r="398" spans="5:8" ht="18.75" hidden="1">
      <c r="E398" s="18"/>
      <c r="F398" s="36"/>
      <c r="G398" s="36"/>
      <c r="H398" s="36"/>
    </row>
    <row r="399" spans="5:8" ht="18.75" hidden="1">
      <c r="E399" s="18"/>
      <c r="F399" s="36"/>
      <c r="G399" s="36"/>
      <c r="H399" s="36"/>
    </row>
    <row r="400" spans="5:8" ht="18.75" hidden="1">
      <c r="E400" s="18"/>
      <c r="F400" s="36"/>
      <c r="G400" s="36"/>
      <c r="H400" s="36"/>
    </row>
    <row r="401" spans="5:8" ht="18.75" hidden="1">
      <c r="E401" s="18"/>
      <c r="F401" s="36"/>
      <c r="G401" s="36"/>
      <c r="H401" s="36"/>
    </row>
    <row r="402" spans="5:8" ht="18.75" hidden="1">
      <c r="E402" s="18"/>
      <c r="F402" s="36"/>
      <c r="G402" s="36"/>
      <c r="H402" s="36"/>
    </row>
    <row r="403" spans="5:8" ht="18.75" hidden="1">
      <c r="E403" s="18"/>
      <c r="F403" s="36"/>
      <c r="G403" s="36"/>
      <c r="H403" s="36"/>
    </row>
    <row r="404" spans="5:8" ht="18.75" hidden="1">
      <c r="E404" s="18"/>
      <c r="F404" s="36"/>
      <c r="G404" s="36"/>
      <c r="H404" s="36"/>
    </row>
    <row r="405" spans="5:8" ht="18.75" hidden="1">
      <c r="E405" s="18"/>
      <c r="F405" s="36"/>
      <c r="G405" s="36"/>
      <c r="H405" s="36"/>
    </row>
    <row r="406" spans="5:8" ht="18.75" hidden="1">
      <c r="E406" s="18"/>
      <c r="F406" s="36"/>
      <c r="G406" s="36"/>
      <c r="H406" s="36"/>
    </row>
    <row r="407" spans="5:8" ht="18.75" hidden="1">
      <c r="E407" s="18"/>
      <c r="F407" s="36"/>
      <c r="G407" s="36"/>
      <c r="H407" s="36"/>
    </row>
    <row r="408" spans="5:8" ht="18.75" hidden="1">
      <c r="E408" s="18"/>
      <c r="F408" s="36"/>
      <c r="G408" s="36"/>
      <c r="H408" s="36"/>
    </row>
    <row r="409" spans="5:8" ht="18.75" hidden="1">
      <c r="E409" s="18"/>
      <c r="F409" s="36"/>
      <c r="G409" s="36"/>
      <c r="H409" s="36"/>
    </row>
    <row r="410" spans="5:8" ht="18.75" hidden="1">
      <c r="E410" s="18"/>
      <c r="F410" s="36"/>
      <c r="G410" s="36"/>
      <c r="H410" s="36"/>
    </row>
    <row r="411" spans="5:8" ht="18.75" hidden="1">
      <c r="E411" s="18"/>
      <c r="F411" s="36"/>
      <c r="G411" s="36"/>
      <c r="H411" s="36"/>
    </row>
    <row r="412" spans="5:8" ht="18.75" hidden="1">
      <c r="E412" s="18"/>
      <c r="F412" s="36"/>
      <c r="G412" s="36"/>
      <c r="H412" s="36"/>
    </row>
    <row r="413" spans="5:8" ht="18.75" hidden="1">
      <c r="E413" s="18"/>
      <c r="F413" s="36"/>
      <c r="G413" s="36"/>
      <c r="H413" s="36"/>
    </row>
    <row r="414" spans="5:8" ht="18.75" hidden="1">
      <c r="E414" s="18"/>
      <c r="F414" s="36"/>
      <c r="G414" s="36"/>
      <c r="H414" s="36"/>
    </row>
    <row r="415" spans="5:8" ht="18.75" hidden="1">
      <c r="E415" s="18"/>
      <c r="F415" s="36"/>
      <c r="G415" s="36"/>
      <c r="H415" s="36"/>
    </row>
    <row r="416" spans="5:8" ht="18.75" hidden="1">
      <c r="E416" s="18"/>
      <c r="F416" s="36"/>
      <c r="G416" s="36"/>
      <c r="H416" s="36"/>
    </row>
    <row r="417" spans="5:8" ht="18.75" hidden="1">
      <c r="E417" s="18"/>
      <c r="F417" s="36"/>
      <c r="G417" s="36"/>
      <c r="H417" s="36"/>
    </row>
    <row r="418" spans="5:8" ht="18.75" hidden="1">
      <c r="E418" s="18"/>
      <c r="F418" s="36"/>
      <c r="G418" s="36"/>
      <c r="H418" s="36"/>
    </row>
    <row r="419" spans="5:8" ht="18.75" hidden="1">
      <c r="E419" s="18"/>
      <c r="F419" s="36"/>
      <c r="G419" s="36"/>
      <c r="H419" s="36"/>
    </row>
    <row r="420" spans="5:8" ht="18.75" hidden="1">
      <c r="E420" s="18"/>
      <c r="F420" s="36"/>
      <c r="G420" s="36"/>
      <c r="H420" s="36"/>
    </row>
    <row r="421" spans="5:8" ht="18.75" hidden="1">
      <c r="E421" s="18"/>
      <c r="F421" s="36"/>
      <c r="G421" s="36"/>
      <c r="H421" s="36"/>
    </row>
    <row r="422" spans="5:8" ht="18.75" hidden="1">
      <c r="E422" s="18"/>
      <c r="F422" s="36"/>
      <c r="G422" s="36"/>
      <c r="H422" s="36"/>
    </row>
    <row r="423" spans="5:8" ht="18.75" hidden="1">
      <c r="E423" s="18"/>
      <c r="F423" s="36"/>
      <c r="G423" s="36"/>
      <c r="H423" s="36"/>
    </row>
    <row r="424" spans="5:8" ht="18.75" hidden="1">
      <c r="E424" s="18"/>
      <c r="F424" s="36"/>
      <c r="G424" s="36"/>
      <c r="H424" s="36"/>
    </row>
    <row r="425" spans="5:8" ht="18.75" hidden="1">
      <c r="E425" s="18"/>
      <c r="F425" s="36"/>
      <c r="G425" s="36"/>
      <c r="H425" s="36"/>
    </row>
    <row r="426" spans="5:8" ht="18.75" hidden="1">
      <c r="E426" s="18"/>
      <c r="F426" s="36"/>
      <c r="G426" s="36"/>
      <c r="H426" s="36"/>
    </row>
    <row r="427" spans="5:8" ht="18.75" hidden="1">
      <c r="E427" s="18"/>
      <c r="F427" s="36"/>
      <c r="G427" s="36"/>
      <c r="H427" s="36"/>
    </row>
    <row r="428" spans="5:8" ht="18.75" hidden="1">
      <c r="E428" s="18"/>
      <c r="F428" s="36"/>
      <c r="G428" s="36"/>
      <c r="H428" s="36"/>
    </row>
    <row r="429" spans="5:8" ht="18.75" hidden="1">
      <c r="E429" s="18"/>
      <c r="F429" s="36"/>
      <c r="G429" s="36"/>
      <c r="H429" s="36"/>
    </row>
    <row r="430" spans="5:8" ht="18.75" hidden="1">
      <c r="E430" s="18"/>
      <c r="F430" s="36"/>
      <c r="G430" s="36"/>
      <c r="H430" s="36"/>
    </row>
    <row r="431" spans="5:8" ht="18.75" hidden="1">
      <c r="E431" s="18"/>
      <c r="F431" s="36"/>
      <c r="G431" s="36"/>
      <c r="H431" s="36"/>
    </row>
    <row r="432" spans="5:8" ht="18.75" hidden="1">
      <c r="E432" s="18"/>
      <c r="F432" s="36"/>
      <c r="G432" s="36"/>
      <c r="H432" s="36"/>
    </row>
    <row r="433" spans="5:8" ht="18.75" hidden="1">
      <c r="E433" s="18"/>
      <c r="F433" s="36"/>
      <c r="G433" s="36"/>
      <c r="H433" s="36"/>
    </row>
    <row r="434" spans="5:8" ht="18.75" hidden="1">
      <c r="E434" s="18"/>
      <c r="F434" s="36"/>
      <c r="G434" s="36"/>
      <c r="H434" s="36"/>
    </row>
    <row r="435" spans="5:8" ht="18.75" hidden="1">
      <c r="E435" s="18"/>
      <c r="F435" s="36"/>
      <c r="G435" s="36"/>
      <c r="H435" s="36"/>
    </row>
    <row r="436" spans="5:8" ht="18.75" hidden="1">
      <c r="E436" s="18"/>
      <c r="F436" s="36"/>
      <c r="G436" s="36"/>
      <c r="H436" s="36"/>
    </row>
    <row r="437" spans="5:8" ht="18.75" hidden="1">
      <c r="E437" s="18"/>
      <c r="F437" s="36"/>
      <c r="G437" s="36"/>
      <c r="H437" s="36"/>
    </row>
    <row r="438" spans="5:8" ht="18.75" hidden="1">
      <c r="E438" s="18"/>
      <c r="F438" s="36"/>
      <c r="G438" s="36"/>
      <c r="H438" s="36"/>
    </row>
    <row r="439" spans="5:8" ht="18.75" hidden="1">
      <c r="E439" s="18"/>
      <c r="F439" s="36"/>
      <c r="G439" s="36"/>
      <c r="H439" s="36"/>
    </row>
    <row r="440" spans="5:8" ht="18.75" hidden="1">
      <c r="E440" s="18"/>
      <c r="F440" s="36"/>
      <c r="G440" s="36"/>
      <c r="H440" s="36"/>
    </row>
    <row r="441" spans="5:8" ht="18.75" hidden="1">
      <c r="E441" s="18"/>
      <c r="F441" s="36"/>
      <c r="G441" s="36"/>
      <c r="H441" s="36"/>
    </row>
    <row r="442" spans="5:8" ht="18.75" hidden="1">
      <c r="E442" s="18"/>
      <c r="F442" s="36"/>
      <c r="G442" s="36"/>
      <c r="H442" s="36"/>
    </row>
    <row r="443" spans="5:8" ht="18.75" hidden="1">
      <c r="E443" s="18"/>
      <c r="F443" s="36"/>
      <c r="G443" s="36"/>
      <c r="H443" s="36"/>
    </row>
    <row r="444" spans="5:8" ht="18.75" hidden="1">
      <c r="E444" s="18"/>
      <c r="F444" s="36"/>
      <c r="G444" s="36"/>
      <c r="H444" s="36"/>
    </row>
    <row r="445" spans="5:8" ht="18.75" hidden="1">
      <c r="E445" s="18"/>
      <c r="F445" s="36"/>
      <c r="G445" s="36"/>
      <c r="H445" s="36"/>
    </row>
    <row r="446" spans="5:8" ht="18.75" hidden="1">
      <c r="E446" s="18"/>
      <c r="F446" s="36"/>
      <c r="G446" s="36"/>
      <c r="H446" s="36"/>
    </row>
    <row r="447" spans="5:8" ht="18.75" hidden="1">
      <c r="E447" s="18"/>
      <c r="F447" s="36"/>
      <c r="G447" s="36"/>
      <c r="H447" s="36"/>
    </row>
    <row r="448" spans="5:8" ht="18.75" hidden="1">
      <c r="E448" s="18"/>
      <c r="F448" s="36"/>
      <c r="G448" s="36"/>
      <c r="H448" s="36"/>
    </row>
    <row r="449" spans="5:8" ht="18.75" hidden="1">
      <c r="E449" s="18"/>
      <c r="F449" s="36"/>
      <c r="G449" s="36"/>
      <c r="H449" s="36"/>
    </row>
    <row r="450" spans="5:8" ht="18.75" hidden="1">
      <c r="E450" s="18"/>
      <c r="F450" s="36"/>
      <c r="G450" s="36"/>
      <c r="H450" s="36"/>
    </row>
    <row r="451" spans="5:8" ht="18.75" hidden="1">
      <c r="E451" s="18"/>
      <c r="F451" s="36"/>
      <c r="G451" s="36"/>
      <c r="H451" s="36"/>
    </row>
    <row r="452" spans="5:8" ht="18.75" hidden="1">
      <c r="E452" s="18"/>
      <c r="F452" s="36"/>
      <c r="G452" s="36"/>
      <c r="H452" s="36"/>
    </row>
    <row r="453" spans="5:8" ht="18.75" hidden="1">
      <c r="E453" s="18"/>
      <c r="F453" s="36"/>
      <c r="G453" s="36"/>
      <c r="H453" s="36"/>
    </row>
    <row r="454" spans="5:8" ht="18.75" hidden="1">
      <c r="E454" s="18"/>
      <c r="F454" s="36"/>
      <c r="G454" s="36"/>
      <c r="H454" s="36"/>
    </row>
    <row r="455" spans="5:8" ht="18.75" hidden="1">
      <c r="E455" s="18"/>
      <c r="F455" s="36"/>
      <c r="G455" s="36"/>
      <c r="H455" s="36"/>
    </row>
    <row r="456" spans="5:8" ht="18.75" hidden="1">
      <c r="E456" s="18"/>
      <c r="F456" s="36"/>
      <c r="G456" s="36"/>
      <c r="H456" s="36"/>
    </row>
    <row r="457" spans="5:8" ht="18.75" hidden="1">
      <c r="E457" s="18"/>
      <c r="F457" s="36"/>
      <c r="G457" s="36"/>
      <c r="H457" s="36"/>
    </row>
    <row r="458" spans="5:8" ht="18.75" hidden="1">
      <c r="E458" s="18"/>
      <c r="F458" s="36"/>
      <c r="G458" s="36"/>
      <c r="H458" s="36"/>
    </row>
    <row r="459" spans="5:8" ht="18.75" hidden="1">
      <c r="E459" s="18"/>
      <c r="F459" s="36"/>
      <c r="G459" s="36"/>
      <c r="H459" s="36"/>
    </row>
    <row r="460" spans="5:8" ht="18.75" hidden="1">
      <c r="E460" s="18"/>
      <c r="F460" s="36"/>
      <c r="G460" s="36"/>
      <c r="H460" s="36"/>
    </row>
    <row r="461" spans="5:8" ht="18.75" hidden="1">
      <c r="E461" s="18"/>
      <c r="F461" s="36"/>
      <c r="G461" s="36"/>
      <c r="H461" s="36"/>
    </row>
    <row r="462" spans="5:8" ht="18.75" hidden="1">
      <c r="E462" s="18"/>
      <c r="F462" s="36"/>
      <c r="G462" s="36"/>
      <c r="H462" s="36"/>
    </row>
    <row r="463" spans="5:8" ht="18.75" hidden="1">
      <c r="E463" s="18"/>
      <c r="F463" s="36"/>
      <c r="G463" s="36"/>
      <c r="H463" s="36"/>
    </row>
    <row r="464" spans="5:8" ht="18.75" hidden="1">
      <c r="E464" s="18"/>
      <c r="F464" s="36"/>
      <c r="G464" s="36"/>
      <c r="H464" s="36"/>
    </row>
    <row r="465" spans="5:8" ht="18.75" hidden="1">
      <c r="E465" s="18"/>
      <c r="F465" s="36"/>
      <c r="G465" s="36"/>
      <c r="H465" s="36"/>
    </row>
    <row r="466" spans="5:8" ht="18.75" hidden="1">
      <c r="E466" s="18"/>
      <c r="F466" s="36"/>
      <c r="G466" s="36"/>
      <c r="H466" s="36"/>
    </row>
    <row r="467" spans="5:8" ht="18.75" hidden="1">
      <c r="E467" s="18"/>
      <c r="F467" s="36"/>
      <c r="G467" s="36"/>
      <c r="H467" s="36"/>
    </row>
    <row r="468" spans="5:8" ht="18.75" hidden="1">
      <c r="E468" s="18"/>
      <c r="F468" s="36"/>
      <c r="G468" s="36"/>
      <c r="H468" s="36"/>
    </row>
    <row r="469" spans="5:8" ht="18.75" hidden="1">
      <c r="E469" s="18"/>
      <c r="F469" s="36"/>
      <c r="G469" s="36"/>
      <c r="H469" s="36"/>
    </row>
    <row r="470" spans="5:8" ht="18.75" hidden="1">
      <c r="E470" s="18"/>
      <c r="F470" s="36"/>
      <c r="G470" s="36"/>
      <c r="H470" s="36"/>
    </row>
    <row r="471" spans="5:8" ht="18.75" hidden="1">
      <c r="E471" s="18"/>
      <c r="F471" s="36"/>
      <c r="G471" s="36"/>
      <c r="H471" s="36"/>
    </row>
    <row r="472" spans="5:8" ht="18.75" hidden="1">
      <c r="E472" s="18"/>
      <c r="F472" s="36"/>
      <c r="G472" s="36"/>
      <c r="H472" s="36"/>
    </row>
    <row r="473" spans="5:8" ht="18.75" hidden="1">
      <c r="E473" s="18"/>
      <c r="F473" s="36"/>
      <c r="G473" s="36"/>
      <c r="H473" s="36"/>
    </row>
    <row r="474" spans="5:8" ht="18.75" hidden="1">
      <c r="E474" s="18"/>
      <c r="F474" s="36"/>
      <c r="G474" s="36"/>
      <c r="H474" s="36"/>
    </row>
    <row r="475" spans="5:8" ht="18.75" hidden="1">
      <c r="E475" s="18"/>
      <c r="F475" s="36"/>
      <c r="G475" s="36"/>
      <c r="H475" s="36"/>
    </row>
    <row r="476" spans="5:8" ht="18.75" hidden="1">
      <c r="E476" s="18"/>
      <c r="F476" s="36"/>
      <c r="G476" s="36"/>
      <c r="H476" s="36"/>
    </row>
    <row r="477" spans="5:8" ht="18.75" hidden="1">
      <c r="E477" s="18"/>
      <c r="F477" s="36"/>
      <c r="G477" s="36"/>
      <c r="H477" s="36"/>
    </row>
    <row r="478" spans="5:8" ht="18.75" hidden="1">
      <c r="E478" s="18"/>
      <c r="F478" s="36"/>
      <c r="G478" s="36"/>
      <c r="H478" s="36"/>
    </row>
    <row r="479" spans="5:8" ht="18.75" hidden="1">
      <c r="E479" s="18"/>
      <c r="F479" s="36"/>
      <c r="G479" s="36"/>
      <c r="H479" s="36"/>
    </row>
    <row r="480" spans="5:8" ht="18.75" hidden="1">
      <c r="E480" s="18"/>
      <c r="F480" s="36"/>
      <c r="G480" s="36"/>
      <c r="H480" s="36"/>
    </row>
    <row r="481" spans="5:8" ht="18.75" hidden="1">
      <c r="E481" s="18"/>
      <c r="F481" s="36"/>
      <c r="G481" s="36"/>
      <c r="H481" s="36"/>
    </row>
    <row r="482" spans="5:8" ht="18.75" hidden="1">
      <c r="E482" s="18"/>
      <c r="F482" s="36"/>
      <c r="G482" s="36"/>
      <c r="H482" s="36"/>
    </row>
    <row r="483" spans="5:8" ht="18.75" hidden="1">
      <c r="E483" s="18"/>
      <c r="F483" s="36"/>
      <c r="G483" s="36"/>
      <c r="H483" s="36"/>
    </row>
    <row r="484" spans="5:8" ht="18.75" hidden="1">
      <c r="E484" s="18"/>
      <c r="F484" s="36"/>
      <c r="G484" s="36"/>
      <c r="H484" s="36"/>
    </row>
    <row r="485" spans="5:8" ht="18.75" hidden="1">
      <c r="E485" s="18"/>
      <c r="F485" s="36"/>
      <c r="G485" s="36"/>
      <c r="H485" s="36"/>
    </row>
    <row r="486" spans="5:8" ht="18.75" hidden="1">
      <c r="E486" s="18"/>
      <c r="F486" s="36"/>
      <c r="G486" s="36"/>
      <c r="H486" s="36"/>
    </row>
    <row r="487" spans="5:8" ht="18.75" hidden="1">
      <c r="E487" s="18"/>
      <c r="F487" s="36"/>
      <c r="G487" s="36"/>
      <c r="H487" s="36"/>
    </row>
    <row r="488" spans="5:8" ht="18.75" hidden="1">
      <c r="E488" s="18"/>
      <c r="F488" s="36"/>
      <c r="G488" s="36"/>
      <c r="H488" s="36"/>
    </row>
    <row r="489" spans="5:8" ht="18.75" hidden="1">
      <c r="E489" s="18"/>
      <c r="F489" s="36"/>
      <c r="G489" s="36"/>
      <c r="H489" s="36"/>
    </row>
    <row r="490" spans="5:8" ht="18.75" hidden="1">
      <c r="E490" s="18"/>
      <c r="F490" s="36"/>
      <c r="G490" s="36"/>
      <c r="H490" s="36"/>
    </row>
    <row r="491" spans="5:8" ht="18.75" hidden="1">
      <c r="E491" s="18"/>
      <c r="F491" s="36"/>
      <c r="G491" s="36"/>
      <c r="H491" s="36"/>
    </row>
    <row r="492" spans="5:8" ht="18.75" hidden="1">
      <c r="E492" s="18"/>
      <c r="F492" s="36"/>
      <c r="G492" s="36"/>
      <c r="H492" s="36"/>
    </row>
    <row r="493" spans="5:8" ht="18.75" hidden="1">
      <c r="E493" s="18"/>
      <c r="F493" s="36"/>
      <c r="G493" s="36"/>
      <c r="H493" s="36"/>
    </row>
    <row r="494" spans="5:8" ht="18.75" hidden="1">
      <c r="E494" s="18"/>
      <c r="F494" s="36"/>
      <c r="G494" s="36"/>
      <c r="H494" s="36"/>
    </row>
    <row r="495" spans="5:8" ht="18.75" hidden="1">
      <c r="E495" s="18"/>
      <c r="F495" s="36"/>
      <c r="G495" s="36"/>
      <c r="H495" s="36"/>
    </row>
    <row r="496" spans="5:8" ht="18.75" hidden="1">
      <c r="E496" s="18"/>
      <c r="F496" s="36"/>
      <c r="G496" s="36"/>
      <c r="H496" s="36"/>
    </row>
    <row r="497" spans="5:8" ht="18.75" hidden="1">
      <c r="E497" s="18"/>
      <c r="F497" s="36"/>
      <c r="G497" s="36"/>
      <c r="H497" s="36"/>
    </row>
    <row r="498" spans="5:8" ht="18.75" hidden="1">
      <c r="E498" s="18"/>
      <c r="F498" s="36"/>
      <c r="G498" s="36"/>
      <c r="H498" s="36"/>
    </row>
    <row r="499" spans="5:8" ht="18.75" hidden="1">
      <c r="E499" s="18"/>
      <c r="F499" s="36"/>
      <c r="G499" s="36"/>
      <c r="H499" s="36"/>
    </row>
    <row r="500" spans="5:8" ht="18.75" hidden="1">
      <c r="E500" s="18"/>
      <c r="F500" s="36"/>
      <c r="G500" s="36"/>
      <c r="H500" s="36"/>
    </row>
    <row r="501" spans="5:8" ht="18.75" hidden="1">
      <c r="E501" s="18"/>
      <c r="F501" s="36"/>
      <c r="G501" s="36"/>
      <c r="H501" s="36"/>
    </row>
    <row r="502" spans="5:8" ht="18.75" hidden="1">
      <c r="E502" s="18"/>
      <c r="F502" s="36"/>
      <c r="G502" s="36"/>
      <c r="H502" s="36"/>
    </row>
    <row r="503" spans="5:8" ht="18.75" hidden="1">
      <c r="E503" s="18"/>
      <c r="F503" s="36"/>
      <c r="G503" s="36"/>
      <c r="H503" s="36"/>
    </row>
    <row r="504" spans="5:8" ht="18.75" hidden="1">
      <c r="E504" s="18"/>
      <c r="F504" s="36"/>
      <c r="G504" s="36"/>
      <c r="H504" s="36"/>
    </row>
    <row r="505" spans="5:8" ht="18.75" hidden="1">
      <c r="E505" s="18"/>
      <c r="F505" s="36"/>
      <c r="G505" s="36"/>
      <c r="H505" s="36"/>
    </row>
    <row r="506" spans="5:8" ht="18.75" hidden="1">
      <c r="E506" s="18"/>
      <c r="F506" s="36"/>
      <c r="G506" s="36"/>
      <c r="H506" s="36"/>
    </row>
    <row r="507" spans="5:8" ht="18.75" hidden="1">
      <c r="E507" s="18"/>
      <c r="F507" s="36"/>
      <c r="G507" s="36"/>
      <c r="H507" s="36"/>
    </row>
    <row r="508" spans="5:8" ht="18.75" hidden="1">
      <c r="E508" s="18"/>
      <c r="F508" s="36"/>
      <c r="G508" s="36"/>
      <c r="H508" s="36"/>
    </row>
    <row r="509" spans="5:8" ht="18.75" hidden="1">
      <c r="E509" s="18"/>
      <c r="F509" s="36"/>
      <c r="G509" s="36"/>
      <c r="H509" s="36"/>
    </row>
    <row r="510" spans="5:8" ht="18.75" hidden="1">
      <c r="E510" s="18"/>
      <c r="F510" s="36"/>
      <c r="G510" s="36"/>
      <c r="H510" s="36"/>
    </row>
    <row r="511" spans="5:8" ht="18.75" hidden="1">
      <c r="E511" s="18"/>
      <c r="F511" s="36"/>
      <c r="G511" s="36"/>
      <c r="H511" s="36"/>
    </row>
    <row r="512" spans="5:8" ht="18.75" hidden="1">
      <c r="E512" s="18"/>
      <c r="F512" s="36"/>
      <c r="G512" s="36"/>
      <c r="H512" s="36"/>
    </row>
    <row r="513" spans="5:8" ht="18.75" hidden="1">
      <c r="E513" s="18"/>
      <c r="F513" s="36"/>
      <c r="G513" s="36"/>
      <c r="H513" s="36"/>
    </row>
    <row r="514" spans="5:8" ht="18.75" hidden="1">
      <c r="E514" s="18"/>
      <c r="F514" s="36"/>
      <c r="G514" s="36"/>
      <c r="H514" s="36"/>
    </row>
    <row r="515" spans="5:8" ht="18.75" hidden="1">
      <c r="E515" s="18"/>
      <c r="F515" s="36"/>
      <c r="G515" s="36"/>
      <c r="H515" s="36"/>
    </row>
    <row r="516" spans="5:8" ht="18.75" hidden="1">
      <c r="E516" s="18"/>
      <c r="F516" s="36"/>
      <c r="G516" s="36"/>
      <c r="H516" s="36"/>
    </row>
    <row r="517" spans="5:8" ht="18.75" hidden="1">
      <c r="E517" s="18"/>
      <c r="F517" s="36"/>
      <c r="G517" s="36"/>
      <c r="H517" s="36"/>
    </row>
    <row r="518" spans="5:8" ht="18.75" hidden="1">
      <c r="E518" s="18"/>
      <c r="F518" s="36"/>
      <c r="G518" s="36"/>
      <c r="H518" s="36"/>
    </row>
    <row r="519" spans="5:8" ht="18.75" hidden="1">
      <c r="E519" s="18"/>
      <c r="F519" s="36"/>
      <c r="G519" s="36"/>
      <c r="H519" s="36"/>
    </row>
    <row r="520" spans="5:8" ht="18.75" hidden="1">
      <c r="E520" s="18"/>
      <c r="F520" s="36"/>
      <c r="G520" s="36"/>
      <c r="H520" s="36"/>
    </row>
    <row r="521" spans="5:8" ht="18.75" hidden="1">
      <c r="E521" s="18"/>
      <c r="F521" s="36"/>
      <c r="G521" s="36"/>
      <c r="H521" s="36"/>
    </row>
    <row r="522" spans="5:8" ht="18.75" hidden="1">
      <c r="E522" s="18"/>
      <c r="F522" s="36"/>
      <c r="G522" s="36"/>
      <c r="H522" s="36"/>
    </row>
    <row r="523" spans="5:8" ht="18.75" hidden="1">
      <c r="E523" s="18"/>
      <c r="F523" s="36"/>
      <c r="G523" s="36"/>
      <c r="H523" s="36"/>
    </row>
    <row r="524" spans="5:8" ht="18.75" hidden="1">
      <c r="E524" s="18"/>
      <c r="F524" s="36"/>
      <c r="G524" s="36"/>
      <c r="H524" s="36"/>
    </row>
    <row r="525" spans="5:8" ht="18.75" hidden="1">
      <c r="E525" s="18"/>
      <c r="F525" s="36"/>
      <c r="G525" s="36"/>
      <c r="H525" s="36"/>
    </row>
    <row r="526" spans="5:8" ht="18.75" hidden="1">
      <c r="E526" s="18"/>
      <c r="F526" s="36"/>
      <c r="G526" s="36"/>
      <c r="H526" s="36"/>
    </row>
    <row r="527" spans="5:8" ht="18.75" hidden="1">
      <c r="E527" s="18"/>
      <c r="F527" s="36"/>
      <c r="G527" s="36"/>
      <c r="H527" s="36"/>
    </row>
    <row r="528" spans="5:8" ht="18.75" hidden="1">
      <c r="E528" s="18"/>
      <c r="F528" s="36"/>
      <c r="G528" s="36"/>
      <c r="H528" s="36"/>
    </row>
    <row r="529" spans="5:8" ht="18.75" hidden="1">
      <c r="E529" s="18"/>
      <c r="F529" s="36"/>
      <c r="G529" s="36"/>
      <c r="H529" s="36"/>
    </row>
    <row r="530" spans="5:8" ht="18.75" hidden="1">
      <c r="E530" s="18"/>
      <c r="F530" s="36"/>
      <c r="G530" s="36"/>
      <c r="H530" s="36"/>
    </row>
    <row r="531" spans="5:8" ht="18.75" hidden="1">
      <c r="E531" s="18"/>
      <c r="F531" s="36"/>
      <c r="G531" s="36"/>
      <c r="H531" s="36"/>
    </row>
    <row r="532" spans="5:8" ht="18.75" hidden="1">
      <c r="E532" s="18"/>
      <c r="F532" s="36"/>
      <c r="G532" s="36"/>
      <c r="H532" s="36"/>
    </row>
    <row r="533" spans="5:8" ht="18.75" hidden="1">
      <c r="E533" s="18"/>
      <c r="F533" s="36"/>
      <c r="G533" s="36"/>
      <c r="H533" s="36"/>
    </row>
    <row r="534" spans="5:8" ht="18.75" hidden="1">
      <c r="E534" s="18"/>
      <c r="F534" s="36"/>
      <c r="G534" s="36"/>
      <c r="H534" s="36"/>
    </row>
    <row r="535" spans="5:8" ht="18.75" hidden="1">
      <c r="E535" s="18"/>
      <c r="F535" s="36"/>
      <c r="G535" s="36"/>
      <c r="H535" s="36"/>
    </row>
    <row r="536" spans="5:8" ht="18.75" hidden="1">
      <c r="E536" s="18"/>
      <c r="F536" s="36"/>
      <c r="G536" s="36"/>
      <c r="H536" s="36"/>
    </row>
    <row r="537" spans="5:8" ht="18.75" hidden="1">
      <c r="E537" s="18"/>
      <c r="F537" s="36"/>
      <c r="G537" s="36"/>
      <c r="H537" s="36"/>
    </row>
    <row r="538" spans="5:8" ht="18.75" hidden="1">
      <c r="E538" s="18"/>
      <c r="F538" s="36"/>
      <c r="G538" s="36"/>
      <c r="H538" s="36"/>
    </row>
    <row r="539" spans="5:8" ht="18.75" hidden="1">
      <c r="E539" s="18"/>
      <c r="F539" s="36"/>
      <c r="G539" s="36"/>
      <c r="H539" s="36"/>
    </row>
    <row r="540" spans="5:8" ht="18.75" hidden="1">
      <c r="E540" s="18"/>
      <c r="F540" s="36"/>
      <c r="G540" s="36"/>
      <c r="H540" s="36"/>
    </row>
    <row r="541" spans="5:8" ht="18.75" hidden="1">
      <c r="E541" s="18"/>
      <c r="F541" s="36"/>
      <c r="G541" s="36"/>
      <c r="H541" s="36"/>
    </row>
    <row r="542" spans="5:8" ht="18.75" hidden="1">
      <c r="E542" s="18"/>
      <c r="F542" s="36"/>
      <c r="G542" s="36"/>
      <c r="H542" s="36"/>
    </row>
    <row r="543" spans="5:8" ht="18.75" hidden="1">
      <c r="E543" s="18"/>
      <c r="F543" s="36"/>
      <c r="G543" s="36"/>
      <c r="H543" s="36"/>
    </row>
    <row r="544" spans="5:8" ht="18.75" hidden="1">
      <c r="E544" s="18"/>
      <c r="F544" s="36"/>
      <c r="G544" s="36"/>
      <c r="H544" s="36"/>
    </row>
    <row r="545" spans="5:8" ht="18.75" hidden="1">
      <c r="E545" s="18"/>
      <c r="F545" s="36"/>
      <c r="G545" s="36"/>
      <c r="H545" s="36"/>
    </row>
    <row r="546" spans="5:8" ht="18.75" hidden="1">
      <c r="E546" s="18"/>
      <c r="F546" s="36"/>
      <c r="G546" s="36"/>
      <c r="H546" s="36"/>
    </row>
    <row r="547" spans="5:8" ht="18.75" hidden="1">
      <c r="E547" s="18"/>
      <c r="F547" s="36"/>
      <c r="G547" s="36"/>
      <c r="H547" s="36"/>
    </row>
    <row r="548" spans="5:8" ht="18.75" hidden="1">
      <c r="E548" s="18"/>
      <c r="F548" s="36"/>
      <c r="G548" s="36"/>
      <c r="H548" s="36"/>
    </row>
    <row r="549" spans="5:8" ht="18.75" hidden="1">
      <c r="E549" s="18"/>
      <c r="F549" s="36"/>
      <c r="G549" s="36"/>
      <c r="H549" s="36"/>
    </row>
    <row r="550" spans="5:8" ht="18.75" hidden="1">
      <c r="E550" s="18"/>
      <c r="F550" s="36"/>
      <c r="G550" s="36"/>
      <c r="H550" s="36"/>
    </row>
    <row r="551" spans="5:8" ht="18.75" hidden="1">
      <c r="E551" s="18"/>
      <c r="F551" s="36"/>
      <c r="G551" s="36"/>
      <c r="H551" s="36"/>
    </row>
    <row r="552" spans="5:8" ht="18.75" hidden="1">
      <c r="E552" s="18"/>
      <c r="F552" s="36"/>
      <c r="G552" s="36"/>
      <c r="H552" s="36"/>
    </row>
    <row r="553" spans="5:8" ht="18.75" hidden="1">
      <c r="E553" s="18"/>
      <c r="F553" s="36"/>
      <c r="G553" s="36"/>
      <c r="H553" s="36"/>
    </row>
    <row r="554" spans="5:8" ht="18.75" hidden="1">
      <c r="E554" s="18"/>
      <c r="F554" s="36"/>
      <c r="G554" s="36"/>
      <c r="H554" s="36"/>
    </row>
    <row r="555" spans="5:8" ht="18.75" hidden="1">
      <c r="E555" s="18"/>
      <c r="F555" s="36"/>
      <c r="G555" s="36"/>
      <c r="H555" s="36"/>
    </row>
    <row r="556" spans="5:8" ht="18.75" hidden="1">
      <c r="E556" s="18"/>
      <c r="F556" s="36"/>
      <c r="G556" s="36"/>
      <c r="H556" s="36"/>
    </row>
    <row r="557" spans="5:8" ht="18.75" hidden="1">
      <c r="E557" s="18"/>
      <c r="F557" s="36"/>
      <c r="G557" s="36"/>
      <c r="H557" s="36"/>
    </row>
    <row r="558" spans="5:8" ht="18.75" hidden="1">
      <c r="E558" s="18"/>
      <c r="F558" s="36"/>
      <c r="G558" s="36"/>
      <c r="H558" s="36"/>
    </row>
    <row r="559" spans="5:8" ht="18.75" hidden="1">
      <c r="E559" s="18"/>
      <c r="F559" s="36"/>
      <c r="G559" s="36"/>
      <c r="H559" s="36"/>
    </row>
    <row r="560" spans="5:8" ht="18.75" hidden="1">
      <c r="E560" s="18"/>
      <c r="F560" s="36"/>
      <c r="G560" s="36"/>
      <c r="H560" s="36"/>
    </row>
    <row r="561" spans="5:8" ht="18.75" hidden="1">
      <c r="E561" s="18"/>
      <c r="F561" s="36"/>
      <c r="G561" s="36"/>
      <c r="H561" s="36"/>
    </row>
    <row r="562" spans="5:8" ht="18.75" hidden="1">
      <c r="E562" s="18"/>
      <c r="F562" s="36"/>
      <c r="G562" s="36"/>
      <c r="H562" s="36"/>
    </row>
    <row r="563" spans="5:8" ht="18.75" hidden="1">
      <c r="E563" s="18"/>
      <c r="F563" s="36"/>
      <c r="G563" s="36"/>
      <c r="H563" s="36"/>
    </row>
    <row r="564" spans="5:8" ht="18.75" hidden="1">
      <c r="E564" s="18"/>
      <c r="F564" s="36"/>
      <c r="G564" s="36"/>
      <c r="H564" s="36"/>
    </row>
    <row r="565" spans="5:8" ht="18.75" hidden="1">
      <c r="E565" s="18"/>
      <c r="F565" s="36"/>
      <c r="G565" s="36"/>
      <c r="H565" s="36"/>
    </row>
    <row r="566" spans="5:8" ht="18.75" hidden="1">
      <c r="E566" s="18"/>
      <c r="F566" s="36"/>
      <c r="G566" s="36"/>
      <c r="H566" s="36"/>
    </row>
    <row r="567" spans="5:8" ht="18.75" hidden="1">
      <c r="E567" s="18"/>
      <c r="F567" s="36"/>
      <c r="G567" s="36"/>
      <c r="H567" s="36"/>
    </row>
  </sheetData>
  <mergeCells count="77">
    <mergeCell ref="R53:U53"/>
    <mergeCell ref="E54:E55"/>
    <mergeCell ref="F54:H54"/>
    <mergeCell ref="I54:L54"/>
    <mergeCell ref="M54:O54"/>
    <mergeCell ref="P54:P55"/>
    <mergeCell ref="R54:R55"/>
    <mergeCell ref="S54:U54"/>
    <mergeCell ref="D53:D55"/>
    <mergeCell ref="E53:H53"/>
    <mergeCell ref="I53:P53"/>
    <mergeCell ref="Q53:Q55"/>
    <mergeCell ref="A106:A108"/>
    <mergeCell ref="B106:B108"/>
    <mergeCell ref="C106:C108"/>
    <mergeCell ref="A53:A55"/>
    <mergeCell ref="B53:B55"/>
    <mergeCell ref="C53:C55"/>
    <mergeCell ref="D106:D108"/>
    <mergeCell ref="E106:H106"/>
    <mergeCell ref="I106:P106"/>
    <mergeCell ref="Q106:Q108"/>
    <mergeCell ref="E107:E108"/>
    <mergeCell ref="F107:H107"/>
    <mergeCell ref="I107:L107"/>
    <mergeCell ref="M107:O107"/>
    <mergeCell ref="P107:P108"/>
    <mergeCell ref="R106:U106"/>
    <mergeCell ref="R107:R108"/>
    <mergeCell ref="S107:U107"/>
    <mergeCell ref="A154:A156"/>
    <mergeCell ref="B154:B156"/>
    <mergeCell ref="C154:C156"/>
    <mergeCell ref="D154:D156"/>
    <mergeCell ref="E154:H154"/>
    <mergeCell ref="I154:P154"/>
    <mergeCell ref="Q154:Q156"/>
    <mergeCell ref="R154:U154"/>
    <mergeCell ref="E155:E156"/>
    <mergeCell ref="F155:H155"/>
    <mergeCell ref="I155:L155"/>
    <mergeCell ref="M155:O155"/>
    <mergeCell ref="P155:P156"/>
    <mergeCell ref="R155:R156"/>
    <mergeCell ref="S155:U155"/>
    <mergeCell ref="R3:U3"/>
    <mergeCell ref="R4:R5"/>
    <mergeCell ref="S4:U4"/>
    <mergeCell ref="M4:O4"/>
    <mergeCell ref="P4:P5"/>
    <mergeCell ref="Q3:Q5"/>
    <mergeCell ref="I3:P3"/>
    <mergeCell ref="I4:L4"/>
    <mergeCell ref="A3:A5"/>
    <mergeCell ref="B3:B5"/>
    <mergeCell ref="C3:C5"/>
    <mergeCell ref="D3:D5"/>
    <mergeCell ref="F4:H4"/>
    <mergeCell ref="E3:H3"/>
    <mergeCell ref="E4:E5"/>
    <mergeCell ref="B1:H1"/>
    <mergeCell ref="B2:D2"/>
    <mergeCell ref="R201:R202"/>
    <mergeCell ref="A200:A202"/>
    <mergeCell ref="B200:B202"/>
    <mergeCell ref="C200:C202"/>
    <mergeCell ref="D200:D202"/>
    <mergeCell ref="S201:U201"/>
    <mergeCell ref="E200:H200"/>
    <mergeCell ref="I200:P200"/>
    <mergeCell ref="Q200:Q202"/>
    <mergeCell ref="R200:U200"/>
    <mergeCell ref="E201:E202"/>
    <mergeCell ref="F201:H201"/>
    <mergeCell ref="I201:L201"/>
    <mergeCell ref="M201:O201"/>
    <mergeCell ref="P201:P202"/>
  </mergeCells>
  <printOptions/>
  <pageMargins left="0.85" right="0.16" top="0.16" bottom="0.15" header="0.16" footer="0.15"/>
  <pageSetup fitToHeight="5" horizontalDpi="600" verticalDpi="600" orientation="landscape" paperSize="9" scale="48" r:id="rId1"/>
  <rowBreaks count="5" manualBreakCount="5">
    <brk id="52" max="20" man="1"/>
    <brk id="105" max="20" man="1"/>
    <brk id="153" max="20" man="1"/>
    <brk id="198" max="20" man="1"/>
    <brk id="223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9"/>
  <sheetViews>
    <sheetView view="pageBreakPreview" zoomScaleSheetLayoutView="100" workbookViewId="0" topLeftCell="A1">
      <selection activeCell="E48" sqref="A46:E48"/>
    </sheetView>
  </sheetViews>
  <sheetFormatPr defaultColWidth="9.00390625" defaultRowHeight="12.75"/>
  <cols>
    <col min="1" max="1" width="70.125" style="66" customWidth="1"/>
    <col min="2" max="3" width="5.75390625" style="67" customWidth="1"/>
    <col min="4" max="4" width="18.75390625" style="67" customWidth="1"/>
    <col min="5" max="6" width="18.75390625" style="68" customWidth="1"/>
    <col min="7" max="7" width="18.75390625" style="66" customWidth="1"/>
    <col min="8" max="16384" width="9.125" style="66" customWidth="1"/>
  </cols>
  <sheetData>
    <row r="1" spans="4:6" ht="12.75" customHeight="1">
      <c r="D1" s="66"/>
      <c r="E1" s="108" t="s">
        <v>420</v>
      </c>
      <c r="F1" s="108"/>
    </row>
    <row r="2" spans="4:6" ht="15" customHeight="1">
      <c r="D2" s="66"/>
      <c r="E2" s="81" t="s">
        <v>364</v>
      </c>
      <c r="F2" s="81"/>
    </row>
    <row r="3" spans="4:6" ht="16.5" customHeight="1">
      <c r="D3" s="66"/>
      <c r="E3" s="81" t="s">
        <v>232</v>
      </c>
      <c r="F3" s="81"/>
    </row>
    <row r="4" spans="4:6" ht="16.5" customHeight="1">
      <c r="D4" s="81"/>
      <c r="E4" s="81"/>
      <c r="F4" s="81"/>
    </row>
    <row r="5" spans="1:7" s="110" customFormat="1" ht="27.75" customHeight="1">
      <c r="A5" s="483" t="s">
        <v>242</v>
      </c>
      <c r="B5" s="484"/>
      <c r="C5" s="484"/>
      <c r="D5" s="484"/>
      <c r="E5" s="484"/>
      <c r="F5" s="484"/>
      <c r="G5" s="484"/>
    </row>
    <row r="6" spans="1:7" s="110" customFormat="1" ht="12.75" customHeight="1">
      <c r="A6" s="107"/>
      <c r="B6" s="107"/>
      <c r="C6" s="107"/>
      <c r="D6" s="107"/>
      <c r="E6" s="107"/>
      <c r="F6" s="107"/>
      <c r="G6" s="107"/>
    </row>
    <row r="7" spans="1:6" s="110" customFormat="1" ht="24.75" customHeight="1" thickBot="1">
      <c r="A7" s="103"/>
      <c r="B7" s="103"/>
      <c r="C7" s="103"/>
      <c r="D7" s="103"/>
      <c r="E7" s="103"/>
      <c r="F7" s="103"/>
    </row>
    <row r="8" spans="1:6" ht="16.5" hidden="1" thickBot="1">
      <c r="A8" s="73"/>
      <c r="B8" s="74"/>
      <c r="C8" s="74"/>
      <c r="D8" s="75"/>
      <c r="E8" s="76"/>
      <c r="F8" s="77"/>
    </row>
    <row r="9" spans="1:7" ht="14.25" customHeight="1">
      <c r="A9" s="487" t="s">
        <v>266</v>
      </c>
      <c r="B9" s="489" t="s">
        <v>117</v>
      </c>
      <c r="C9" s="489" t="s">
        <v>118</v>
      </c>
      <c r="D9" s="491" t="s">
        <v>219</v>
      </c>
      <c r="E9" s="493" t="s">
        <v>120</v>
      </c>
      <c r="F9" s="494"/>
      <c r="G9" s="495"/>
    </row>
    <row r="10" spans="1:7" s="114" customFormat="1" ht="117" customHeight="1" thickBot="1">
      <c r="A10" s="488"/>
      <c r="B10" s="490"/>
      <c r="C10" s="490"/>
      <c r="D10" s="492"/>
      <c r="E10" s="112" t="s">
        <v>319</v>
      </c>
      <c r="F10" s="111" t="s">
        <v>320</v>
      </c>
      <c r="G10" s="113" t="s">
        <v>321</v>
      </c>
    </row>
    <row r="11" spans="1:7" s="120" customFormat="1" ht="18.75" customHeight="1">
      <c r="A11" s="115" t="s">
        <v>231</v>
      </c>
      <c r="B11" s="116"/>
      <c r="C11" s="116"/>
      <c r="D11" s="117">
        <f>SUM(E11:G11)</f>
        <v>2749242.7000000007</v>
      </c>
      <c r="E11" s="118">
        <f>SUM(E49+E43+E39+E34+E30+E25+E21+E12)</f>
        <v>1658039.4000000004</v>
      </c>
      <c r="F11" s="118">
        <f>SUM(F49+F43+F39+F34+F30+F25+F21+F12)</f>
        <v>958370.9000000001</v>
      </c>
      <c r="G11" s="119">
        <f>SUM(G49+G43+G39+G34+G30+G25+G21+G12)</f>
        <v>132832.4</v>
      </c>
    </row>
    <row r="12" spans="1:7" s="69" customFormat="1" ht="18.75" customHeight="1">
      <c r="A12" s="83" t="s">
        <v>267</v>
      </c>
      <c r="B12" s="121" t="s">
        <v>220</v>
      </c>
      <c r="C12" s="121" t="s">
        <v>221</v>
      </c>
      <c r="D12" s="117">
        <f>SUM(E12:G12)</f>
        <v>234636.49999999994</v>
      </c>
      <c r="E12" s="117">
        <f>SUM(E13:E20)</f>
        <v>221931.39999999997</v>
      </c>
      <c r="F12" s="117">
        <f>SUM(F13:F20)</f>
        <v>12691.8</v>
      </c>
      <c r="G12" s="122">
        <f>SUM(G13:G20)</f>
        <v>13.3</v>
      </c>
    </row>
    <row r="13" spans="1:7" ht="30" customHeight="1">
      <c r="A13" s="123" t="s">
        <v>269</v>
      </c>
      <c r="B13" s="124" t="s">
        <v>220</v>
      </c>
      <c r="C13" s="124" t="s">
        <v>223</v>
      </c>
      <c r="D13" s="125">
        <f>SUM(E13:G13)</f>
        <v>2971</v>
      </c>
      <c r="E13" s="126">
        <f>SUM(лист!S7)</f>
        <v>2971</v>
      </c>
      <c r="F13" s="126">
        <f>SUM(лист!T7)</f>
        <v>0</v>
      </c>
      <c r="G13" s="127">
        <f>SUM(лист!U7)</f>
        <v>0</v>
      </c>
    </row>
    <row r="14" spans="1:7" ht="30" customHeight="1">
      <c r="A14" s="123" t="s">
        <v>270</v>
      </c>
      <c r="B14" s="124" t="s">
        <v>220</v>
      </c>
      <c r="C14" s="124" t="s">
        <v>222</v>
      </c>
      <c r="D14" s="125">
        <f aca="true" t="shared" si="0" ref="D14:D20">SUM(E14:G14)</f>
        <v>13025.3</v>
      </c>
      <c r="E14" s="126">
        <f>SUM(лист!S9)</f>
        <v>13025.3</v>
      </c>
      <c r="F14" s="126">
        <f>SUM(лист!T9)</f>
        <v>0</v>
      </c>
      <c r="G14" s="127">
        <f>SUM(лист!U9)</f>
        <v>0</v>
      </c>
    </row>
    <row r="15" spans="1:7" ht="18.75" customHeight="1">
      <c r="A15" s="123" t="s">
        <v>271</v>
      </c>
      <c r="B15" s="124" t="s">
        <v>220</v>
      </c>
      <c r="C15" s="124" t="s">
        <v>224</v>
      </c>
      <c r="D15" s="125">
        <f t="shared" si="0"/>
        <v>139241.09999999998</v>
      </c>
      <c r="E15" s="126">
        <f>SUM(лист!S13)</f>
        <v>139241.09999999998</v>
      </c>
      <c r="F15" s="126">
        <f>SUM(лист!T13)</f>
        <v>0</v>
      </c>
      <c r="G15" s="127">
        <f>SUM(лист!U13)</f>
        <v>0</v>
      </c>
    </row>
    <row r="16" spans="1:7" ht="30" customHeight="1">
      <c r="A16" s="123" t="s">
        <v>304</v>
      </c>
      <c r="B16" s="124" t="s">
        <v>220</v>
      </c>
      <c r="C16" s="124" t="s">
        <v>226</v>
      </c>
      <c r="D16" s="125">
        <f t="shared" si="0"/>
        <v>32594.000000000004</v>
      </c>
      <c r="E16" s="126">
        <f>SUM(лист!S18)</f>
        <v>32594.000000000004</v>
      </c>
      <c r="F16" s="126">
        <f>SUM(лист!G18)</f>
        <v>0</v>
      </c>
      <c r="G16" s="127">
        <f>SUM(лист!H18)</f>
        <v>0</v>
      </c>
    </row>
    <row r="17" spans="1:7" ht="18" customHeight="1">
      <c r="A17" s="99" t="s">
        <v>11</v>
      </c>
      <c r="B17" s="124" t="s">
        <v>220</v>
      </c>
      <c r="C17" s="124" t="s">
        <v>230</v>
      </c>
      <c r="D17" s="125">
        <f t="shared" si="0"/>
        <v>4356</v>
      </c>
      <c r="E17" s="126">
        <f>SUM(лист!S22)</f>
        <v>4356</v>
      </c>
      <c r="F17" s="126">
        <f>SUM(лист!T22)</f>
        <v>0</v>
      </c>
      <c r="G17" s="127">
        <f>SUM(лист!U22)</f>
        <v>0</v>
      </c>
    </row>
    <row r="18" spans="1:7" ht="18.75" customHeight="1">
      <c r="A18" s="123" t="s">
        <v>272</v>
      </c>
      <c r="B18" s="124" t="s">
        <v>220</v>
      </c>
      <c r="C18" s="124">
        <v>11</v>
      </c>
      <c r="D18" s="125">
        <f t="shared" si="0"/>
        <v>1630</v>
      </c>
      <c r="E18" s="126">
        <f>SUM(лист!S24)</f>
        <v>1630</v>
      </c>
      <c r="F18" s="126">
        <f>SUM(лист!G24)</f>
        <v>0</v>
      </c>
      <c r="G18" s="127">
        <f>SUM(лист!H24)</f>
        <v>0</v>
      </c>
    </row>
    <row r="19" spans="1:7" ht="18.75" customHeight="1">
      <c r="A19" s="123" t="s">
        <v>273</v>
      </c>
      <c r="B19" s="124" t="s">
        <v>220</v>
      </c>
      <c r="C19" s="124">
        <v>12</v>
      </c>
      <c r="D19" s="125">
        <f t="shared" si="0"/>
        <v>2311</v>
      </c>
      <c r="E19" s="126">
        <f>SUM(лист!S26)</f>
        <v>2311</v>
      </c>
      <c r="F19" s="126">
        <v>0</v>
      </c>
      <c r="G19" s="127">
        <f>SUM(лист!H26)</f>
        <v>0</v>
      </c>
    </row>
    <row r="20" spans="1:7" ht="18.75" customHeight="1">
      <c r="A20" s="123" t="s">
        <v>274</v>
      </c>
      <c r="B20" s="124" t="s">
        <v>220</v>
      </c>
      <c r="C20" s="124">
        <v>14</v>
      </c>
      <c r="D20" s="125">
        <f t="shared" si="0"/>
        <v>38508.100000000006</v>
      </c>
      <c r="E20" s="126">
        <f>SUM(лист!S28)</f>
        <v>25803</v>
      </c>
      <c r="F20" s="126">
        <f>SUM(лист!T28)</f>
        <v>12691.8</v>
      </c>
      <c r="G20" s="127">
        <f>SUM(лист!U28)</f>
        <v>13.3</v>
      </c>
    </row>
    <row r="21" spans="1:7" s="69" customFormat="1" ht="30" customHeight="1">
      <c r="A21" s="83" t="s">
        <v>275</v>
      </c>
      <c r="B21" s="121" t="s">
        <v>222</v>
      </c>
      <c r="C21" s="121" t="s">
        <v>221</v>
      </c>
      <c r="D21" s="117">
        <f aca="true" t="shared" si="1" ref="D21:D54">SUM(E21:G21)</f>
        <v>117596</v>
      </c>
      <c r="E21" s="117">
        <f>SUM(E22:E24)</f>
        <v>103386</v>
      </c>
      <c r="F21" s="117">
        <f>SUM(F22:F24)</f>
        <v>14210</v>
      </c>
      <c r="G21" s="122">
        <f>SUM(G22:G24)</f>
        <v>0</v>
      </c>
    </row>
    <row r="22" spans="1:7" ht="18.75" customHeight="1">
      <c r="A22" s="123" t="s">
        <v>276</v>
      </c>
      <c r="B22" s="124" t="s">
        <v>222</v>
      </c>
      <c r="C22" s="124" t="s">
        <v>223</v>
      </c>
      <c r="D22" s="125">
        <f t="shared" si="1"/>
        <v>112581</v>
      </c>
      <c r="E22" s="126">
        <f>SUM(лист!S41)</f>
        <v>98371</v>
      </c>
      <c r="F22" s="126">
        <f>SUM(лист!T41)</f>
        <v>14210</v>
      </c>
      <c r="G22" s="127">
        <f>SUM(лист!U41)</f>
        <v>0</v>
      </c>
    </row>
    <row r="23" spans="1:7" ht="30.75" customHeight="1">
      <c r="A23" s="123" t="s">
        <v>46</v>
      </c>
      <c r="B23" s="124" t="s">
        <v>222</v>
      </c>
      <c r="C23" s="124" t="s">
        <v>227</v>
      </c>
      <c r="D23" s="125">
        <f t="shared" si="1"/>
        <v>5015</v>
      </c>
      <c r="E23" s="126">
        <f>SUM(лист!S49)</f>
        <v>5015</v>
      </c>
      <c r="F23" s="126">
        <f>SUM(лист!T49)</f>
        <v>0</v>
      </c>
      <c r="G23" s="127">
        <f>SUM(лист!U49)</f>
        <v>0</v>
      </c>
    </row>
    <row r="24" spans="1:7" ht="18.75" customHeight="1">
      <c r="A24" s="123" t="s">
        <v>277</v>
      </c>
      <c r="B24" s="124" t="s">
        <v>222</v>
      </c>
      <c r="C24" s="124" t="s">
        <v>228</v>
      </c>
      <c r="D24" s="125">
        <f t="shared" si="1"/>
        <v>0</v>
      </c>
      <c r="E24" s="126">
        <v>0</v>
      </c>
      <c r="F24" s="126">
        <v>0</v>
      </c>
      <c r="G24" s="127">
        <v>0</v>
      </c>
    </row>
    <row r="25" spans="1:7" s="69" customFormat="1" ht="18.75" customHeight="1">
      <c r="A25" s="83" t="s">
        <v>153</v>
      </c>
      <c r="B25" s="121" t="s">
        <v>224</v>
      </c>
      <c r="C25" s="121" t="s">
        <v>221</v>
      </c>
      <c r="D25" s="117">
        <f t="shared" si="1"/>
        <v>55781.299999999996</v>
      </c>
      <c r="E25" s="117">
        <f>SUM(E26:E29)</f>
        <v>53900.1</v>
      </c>
      <c r="F25" s="117">
        <f>SUM(F26:F29)</f>
        <v>490</v>
      </c>
      <c r="G25" s="122">
        <f>SUM(G26:G29)</f>
        <v>1391.2</v>
      </c>
    </row>
    <row r="26" spans="1:7" ht="18.75" customHeight="1">
      <c r="A26" s="123" t="s">
        <v>65</v>
      </c>
      <c r="B26" s="128" t="s">
        <v>224</v>
      </c>
      <c r="C26" s="128" t="s">
        <v>225</v>
      </c>
      <c r="D26" s="125">
        <f t="shared" si="1"/>
        <v>490</v>
      </c>
      <c r="E26" s="126">
        <f>SUM(лист!S57)</f>
        <v>0</v>
      </c>
      <c r="F26" s="126">
        <f>SUM(лист!T57)</f>
        <v>490</v>
      </c>
      <c r="G26" s="127">
        <f>SUM(лист!U57)</f>
        <v>0</v>
      </c>
    </row>
    <row r="27" spans="1:7" ht="18.75" customHeight="1">
      <c r="A27" s="99" t="s">
        <v>278</v>
      </c>
      <c r="B27" s="128" t="s">
        <v>224</v>
      </c>
      <c r="C27" s="128" t="s">
        <v>229</v>
      </c>
      <c r="D27" s="125">
        <f t="shared" si="1"/>
        <v>8500</v>
      </c>
      <c r="E27" s="126">
        <f>SUM(лист!S59)</f>
        <v>8500</v>
      </c>
      <c r="F27" s="126">
        <f>SUM(лист!T59)</f>
        <v>0</v>
      </c>
      <c r="G27" s="127">
        <f>SUM(лист!U59)</f>
        <v>0</v>
      </c>
    </row>
    <row r="28" spans="1:7" ht="18.75" customHeight="1">
      <c r="A28" s="99" t="s">
        <v>279</v>
      </c>
      <c r="B28" s="128" t="s">
        <v>224</v>
      </c>
      <c r="C28" s="128">
        <v>10</v>
      </c>
      <c r="D28" s="125">
        <f t="shared" si="1"/>
        <v>19507.1</v>
      </c>
      <c r="E28" s="126">
        <f>SUM(лист!S61)</f>
        <v>18207.1</v>
      </c>
      <c r="F28" s="126">
        <f>SUM(лист!T61)</f>
        <v>0</v>
      </c>
      <c r="G28" s="127">
        <f>SUM(лист!U61)</f>
        <v>1300</v>
      </c>
    </row>
    <row r="29" spans="1:7" ht="18.75" customHeight="1">
      <c r="A29" s="99" t="s">
        <v>280</v>
      </c>
      <c r="B29" s="128" t="s">
        <v>224</v>
      </c>
      <c r="C29" s="128">
        <v>12</v>
      </c>
      <c r="D29" s="125">
        <f t="shared" si="1"/>
        <v>27284.2</v>
      </c>
      <c r="E29" s="126">
        <f>SUM(лист!S69)</f>
        <v>27193</v>
      </c>
      <c r="F29" s="126">
        <f>SUM(лист!T69)</f>
        <v>0</v>
      </c>
      <c r="G29" s="127">
        <f>SUM(лист!U69)</f>
        <v>91.2</v>
      </c>
    </row>
    <row r="30" spans="1:7" s="69" customFormat="1" ht="18.75" customHeight="1">
      <c r="A30" s="83" t="s">
        <v>281</v>
      </c>
      <c r="B30" s="121" t="s">
        <v>225</v>
      </c>
      <c r="C30" s="121" t="s">
        <v>221</v>
      </c>
      <c r="D30" s="117">
        <f>SUM(E30:G30)</f>
        <v>244926.99999999997</v>
      </c>
      <c r="E30" s="117">
        <f>SUM(E31:E33)</f>
        <v>94002.09999999999</v>
      </c>
      <c r="F30" s="117">
        <f>SUM(F31:F33)</f>
        <v>145024.8</v>
      </c>
      <c r="G30" s="122">
        <f>SUM(G31:G33)</f>
        <v>5900.1</v>
      </c>
    </row>
    <row r="31" spans="1:7" ht="18.75" customHeight="1">
      <c r="A31" s="99" t="s">
        <v>282</v>
      </c>
      <c r="B31" s="128" t="s">
        <v>225</v>
      </c>
      <c r="C31" s="128" t="s">
        <v>220</v>
      </c>
      <c r="D31" s="125">
        <f>SUM(E31:G31)</f>
        <v>129558.5</v>
      </c>
      <c r="E31" s="126">
        <f>SUM(лист!S74)</f>
        <v>26425.6</v>
      </c>
      <c r="F31" s="126">
        <f>SUM(лист!T74)</f>
        <v>97232.8</v>
      </c>
      <c r="G31" s="127">
        <f>SUM(лист!U74)</f>
        <v>5900.1</v>
      </c>
    </row>
    <row r="32" spans="1:7" ht="18.75" customHeight="1">
      <c r="A32" s="99" t="s">
        <v>283</v>
      </c>
      <c r="B32" s="128" t="s">
        <v>225</v>
      </c>
      <c r="C32" s="128" t="s">
        <v>223</v>
      </c>
      <c r="D32" s="125">
        <f>SUM(E32:G32)</f>
        <v>67924.2</v>
      </c>
      <c r="E32" s="126">
        <f>SUM(лист!S88)</f>
        <v>20132.199999999997</v>
      </c>
      <c r="F32" s="126">
        <f>SUM(лист!T88)</f>
        <v>47792</v>
      </c>
      <c r="G32" s="127">
        <f>SUM(лист!U88)</f>
        <v>0</v>
      </c>
    </row>
    <row r="33" spans="1:7" ht="18.75" customHeight="1">
      <c r="A33" s="99" t="s">
        <v>300</v>
      </c>
      <c r="B33" s="128" t="s">
        <v>225</v>
      </c>
      <c r="C33" s="128" t="s">
        <v>222</v>
      </c>
      <c r="D33" s="125">
        <f>SUM(E33:G33)</f>
        <v>47444.299999999996</v>
      </c>
      <c r="E33" s="126">
        <f>SUM(лист!S97)</f>
        <v>47444.299999999996</v>
      </c>
      <c r="F33" s="126">
        <f>SUM(лист!T97)</f>
        <v>0</v>
      </c>
      <c r="G33" s="127">
        <f>SUM(лист!U97)</f>
        <v>0</v>
      </c>
    </row>
    <row r="34" spans="1:7" s="110" customFormat="1" ht="18.75" customHeight="1">
      <c r="A34" s="83" t="s">
        <v>163</v>
      </c>
      <c r="B34" s="121" t="s">
        <v>230</v>
      </c>
      <c r="C34" s="121" t="s">
        <v>221</v>
      </c>
      <c r="D34" s="117">
        <f t="shared" si="1"/>
        <v>1242425.7000000002</v>
      </c>
      <c r="E34" s="117">
        <f>SUM(E35:E38)</f>
        <v>535574.6000000001</v>
      </c>
      <c r="F34" s="117">
        <f>SUM(F35:F38)</f>
        <v>634824.2000000001</v>
      </c>
      <c r="G34" s="122">
        <f>SUM(G35:G38)</f>
        <v>72026.9</v>
      </c>
    </row>
    <row r="35" spans="1:7" ht="18.75" customHeight="1">
      <c r="A35" s="99" t="s">
        <v>284</v>
      </c>
      <c r="B35" s="128" t="s">
        <v>230</v>
      </c>
      <c r="C35" s="128" t="s">
        <v>220</v>
      </c>
      <c r="D35" s="125">
        <f t="shared" si="1"/>
        <v>329955</v>
      </c>
      <c r="E35" s="126">
        <f>SUM(лист!S110)</f>
        <v>272141.5</v>
      </c>
      <c r="F35" s="126">
        <f>SUM(лист!T110)</f>
        <v>8884.6</v>
      </c>
      <c r="G35" s="127">
        <f>SUM(лист!U110)</f>
        <v>48928.899999999994</v>
      </c>
    </row>
    <row r="36" spans="1:7" ht="18.75" customHeight="1">
      <c r="A36" s="99" t="s">
        <v>306</v>
      </c>
      <c r="B36" s="128" t="s">
        <v>230</v>
      </c>
      <c r="C36" s="128" t="s">
        <v>223</v>
      </c>
      <c r="D36" s="125">
        <f t="shared" si="1"/>
        <v>840676.4000000001</v>
      </c>
      <c r="E36" s="126">
        <f>SUM(лист!S127)</f>
        <v>197951.40000000002</v>
      </c>
      <c r="F36" s="126">
        <f>SUM(лист!T127)</f>
        <v>625939.6000000001</v>
      </c>
      <c r="G36" s="127">
        <f>SUM(лист!U127)</f>
        <v>16785.399999999998</v>
      </c>
    </row>
    <row r="37" spans="1:7" ht="18.75" customHeight="1">
      <c r="A37" s="99" t="s">
        <v>285</v>
      </c>
      <c r="B37" s="128" t="s">
        <v>230</v>
      </c>
      <c r="C37" s="128" t="s">
        <v>230</v>
      </c>
      <c r="D37" s="125">
        <f t="shared" si="1"/>
        <v>30772.5</v>
      </c>
      <c r="E37" s="126">
        <f>SUM(лист!S157)</f>
        <v>24459.9</v>
      </c>
      <c r="F37" s="126">
        <f>SUM(лист!T157)</f>
        <v>0</v>
      </c>
      <c r="G37" s="127">
        <f>SUM(лист!U157)</f>
        <v>6312.5999999999985</v>
      </c>
    </row>
    <row r="38" spans="1:7" ht="18.75" customHeight="1">
      <c r="A38" s="99" t="s">
        <v>286</v>
      </c>
      <c r="B38" s="128" t="s">
        <v>230</v>
      </c>
      <c r="C38" s="128" t="s">
        <v>227</v>
      </c>
      <c r="D38" s="125">
        <f t="shared" si="1"/>
        <v>41021.799999999996</v>
      </c>
      <c r="E38" s="126">
        <f>SUM(лист!S147)</f>
        <v>41021.799999999996</v>
      </c>
      <c r="F38" s="126">
        <f>SUM(лист!T147)</f>
        <v>0</v>
      </c>
      <c r="G38" s="127">
        <f>SUM(лист!U147)</f>
        <v>0</v>
      </c>
    </row>
    <row r="39" spans="1:7" s="130" customFormat="1" ht="33.75" customHeight="1">
      <c r="A39" s="83" t="s">
        <v>235</v>
      </c>
      <c r="B39" s="121" t="s">
        <v>229</v>
      </c>
      <c r="C39" s="121" t="s">
        <v>221</v>
      </c>
      <c r="D39" s="117">
        <f t="shared" si="1"/>
        <v>70980.7</v>
      </c>
      <c r="E39" s="117">
        <f>SUM(E40:E42)</f>
        <v>53012.1</v>
      </c>
      <c r="F39" s="117">
        <f>SUM(F40:F42)</f>
        <v>12387.3</v>
      </c>
      <c r="G39" s="122">
        <f>SUM(G40:G42)</f>
        <v>5581.299999999999</v>
      </c>
    </row>
    <row r="40" spans="1:7" ht="18.75" customHeight="1">
      <c r="A40" s="99" t="s">
        <v>287</v>
      </c>
      <c r="B40" s="128" t="s">
        <v>229</v>
      </c>
      <c r="C40" s="128" t="s">
        <v>220</v>
      </c>
      <c r="D40" s="125">
        <f t="shared" si="1"/>
        <v>65766.5</v>
      </c>
      <c r="E40" s="126">
        <f>SUM(лист!S167)</f>
        <v>49075.1</v>
      </c>
      <c r="F40" s="126">
        <f>SUM(лист!T167)</f>
        <v>12387.3</v>
      </c>
      <c r="G40" s="127">
        <f>SUM(лист!U167)</f>
        <v>4304.099999999999</v>
      </c>
    </row>
    <row r="41" spans="1:7" ht="18.75" customHeight="1">
      <c r="A41" s="99" t="s">
        <v>289</v>
      </c>
      <c r="B41" s="128" t="s">
        <v>229</v>
      </c>
      <c r="C41" s="128" t="s">
        <v>222</v>
      </c>
      <c r="D41" s="125">
        <f t="shared" si="1"/>
        <v>100</v>
      </c>
      <c r="E41" s="126">
        <f>SUM(лист!S175)</f>
        <v>100</v>
      </c>
      <c r="F41" s="125">
        <f>SUM(лист!G175)</f>
        <v>0</v>
      </c>
      <c r="G41" s="129">
        <f>SUM(лист!H175)</f>
        <v>0</v>
      </c>
    </row>
    <row r="42" spans="1:7" ht="18.75" customHeight="1">
      <c r="A42" s="99" t="s">
        <v>290</v>
      </c>
      <c r="B42" s="128" t="s">
        <v>229</v>
      </c>
      <c r="C42" s="128" t="s">
        <v>224</v>
      </c>
      <c r="D42" s="125">
        <f t="shared" si="1"/>
        <v>5114.2</v>
      </c>
      <c r="E42" s="126">
        <f>SUM(лист!S177)</f>
        <v>3837</v>
      </c>
      <c r="F42" s="126">
        <f>SUM(лист!T177)</f>
        <v>0</v>
      </c>
      <c r="G42" s="127">
        <f>SUM(лист!U177)</f>
        <v>1277.2</v>
      </c>
    </row>
    <row r="43" spans="1:7" s="110" customFormat="1" ht="18.75" customHeight="1">
      <c r="A43" s="83" t="s">
        <v>129</v>
      </c>
      <c r="B43" s="121" t="s">
        <v>227</v>
      </c>
      <c r="C43" s="121" t="s">
        <v>221</v>
      </c>
      <c r="D43" s="117">
        <f t="shared" si="1"/>
        <v>669412.3</v>
      </c>
      <c r="E43" s="117">
        <f>SUM(E44:E48)</f>
        <v>589755.3</v>
      </c>
      <c r="F43" s="117">
        <f>SUM(F44:F48)</f>
        <v>37506</v>
      </c>
      <c r="G43" s="122">
        <f>SUM(G44:G48)</f>
        <v>42151.00000000001</v>
      </c>
    </row>
    <row r="44" spans="1:7" ht="18.75" customHeight="1">
      <c r="A44" s="99" t="s">
        <v>302</v>
      </c>
      <c r="B44" s="128" t="s">
        <v>227</v>
      </c>
      <c r="C44" s="128" t="s">
        <v>220</v>
      </c>
      <c r="D44" s="125">
        <f t="shared" si="1"/>
        <v>539051.6000000001</v>
      </c>
      <c r="E44" s="126">
        <f>SUM(лист!S180)</f>
        <v>493713.9</v>
      </c>
      <c r="F44" s="126">
        <f>SUM(лист!T180)</f>
        <v>11590.9</v>
      </c>
      <c r="G44" s="127">
        <f>SUM(лист!U180)</f>
        <v>33746.8</v>
      </c>
    </row>
    <row r="45" spans="1:7" ht="18.75" customHeight="1">
      <c r="A45" s="99" t="s">
        <v>301</v>
      </c>
      <c r="B45" s="128" t="s">
        <v>227</v>
      </c>
      <c r="C45" s="128" t="s">
        <v>223</v>
      </c>
      <c r="D45" s="125">
        <f t="shared" si="1"/>
        <v>71692</v>
      </c>
      <c r="E45" s="126">
        <f>SUM(лист!S183)</f>
        <v>52561.5</v>
      </c>
      <c r="F45" s="126">
        <f>SUM(лист!T183)</f>
        <v>12433.7</v>
      </c>
      <c r="G45" s="127">
        <f>SUM(лист!U183)</f>
        <v>6696.799999999999</v>
      </c>
    </row>
    <row r="46" spans="1:7" ht="18.75" customHeight="1">
      <c r="A46" s="99" t="s">
        <v>13</v>
      </c>
      <c r="B46" s="128" t="s">
        <v>227</v>
      </c>
      <c r="C46" s="128" t="s">
        <v>224</v>
      </c>
      <c r="D46" s="125">
        <f t="shared" si="1"/>
        <v>5781</v>
      </c>
      <c r="E46" s="126">
        <f>SUM(лист!S186)</f>
        <v>0</v>
      </c>
      <c r="F46" s="126">
        <f>SUM(лист!T186)</f>
        <v>5781</v>
      </c>
      <c r="G46" s="127">
        <f>SUM(лист!U186)</f>
        <v>0</v>
      </c>
    </row>
    <row r="47" spans="1:7" ht="18.75" customHeight="1">
      <c r="A47" s="99" t="s">
        <v>307</v>
      </c>
      <c r="B47" s="128" t="s">
        <v>227</v>
      </c>
      <c r="C47" s="128" t="s">
        <v>229</v>
      </c>
      <c r="D47" s="125">
        <f t="shared" si="1"/>
        <v>44331.7</v>
      </c>
      <c r="E47" s="126">
        <f>SUM(лист!S192)</f>
        <v>42624.299999999996</v>
      </c>
      <c r="F47" s="126">
        <f>SUM(лист!T192)</f>
        <v>0</v>
      </c>
      <c r="G47" s="127">
        <f>SUM(лист!U192)</f>
        <v>1707.4</v>
      </c>
    </row>
    <row r="48" spans="1:7" ht="31.5" customHeight="1">
      <c r="A48" s="82" t="s">
        <v>12</v>
      </c>
      <c r="B48" s="128" t="s">
        <v>227</v>
      </c>
      <c r="C48" s="128" t="s">
        <v>228</v>
      </c>
      <c r="D48" s="125">
        <f t="shared" si="1"/>
        <v>8556</v>
      </c>
      <c r="E48" s="126">
        <f>SUM(лист!S190)</f>
        <v>855.6</v>
      </c>
      <c r="F48" s="126">
        <f>SUM(лист!T190)</f>
        <v>7700.4</v>
      </c>
      <c r="G48" s="127">
        <f>SUM(лист!U190)</f>
        <v>0</v>
      </c>
    </row>
    <row r="49" spans="1:7" s="110" customFormat="1" ht="18.75" customHeight="1">
      <c r="A49" s="83" t="s">
        <v>291</v>
      </c>
      <c r="B49" s="121">
        <v>10</v>
      </c>
      <c r="C49" s="121" t="s">
        <v>221</v>
      </c>
      <c r="D49" s="117">
        <f t="shared" si="1"/>
        <v>113483.2</v>
      </c>
      <c r="E49" s="117">
        <f>SUM(E50:E54)</f>
        <v>6477.8</v>
      </c>
      <c r="F49" s="117">
        <f>SUM(F50:F54)</f>
        <v>101236.79999999999</v>
      </c>
      <c r="G49" s="122">
        <f>SUM(G50:G54)</f>
        <v>5768.6</v>
      </c>
    </row>
    <row r="50" spans="1:7" s="110" customFormat="1" ht="18.75" customHeight="1">
      <c r="A50" s="99" t="s">
        <v>292</v>
      </c>
      <c r="B50" s="128">
        <v>10</v>
      </c>
      <c r="C50" s="128" t="s">
        <v>220</v>
      </c>
      <c r="D50" s="125">
        <f t="shared" si="1"/>
        <v>3757.8</v>
      </c>
      <c r="E50" s="126">
        <f>SUM(лист!S204)</f>
        <v>3757.8</v>
      </c>
      <c r="F50" s="126">
        <f>SUM(лист!T204)</f>
        <v>0</v>
      </c>
      <c r="G50" s="127">
        <f>SUM(лист!U204)</f>
        <v>0</v>
      </c>
    </row>
    <row r="51" spans="1:7" s="110" customFormat="1" ht="18.75" customHeight="1">
      <c r="A51" s="99" t="s">
        <v>294</v>
      </c>
      <c r="B51" s="128">
        <v>10</v>
      </c>
      <c r="C51" s="128" t="s">
        <v>223</v>
      </c>
      <c r="D51" s="125">
        <f t="shared" si="1"/>
        <v>8488.6</v>
      </c>
      <c r="E51" s="126">
        <f>SUM(лист!S205)</f>
        <v>2720</v>
      </c>
      <c r="F51" s="126">
        <f>SUM(лист!T205)</f>
        <v>0</v>
      </c>
      <c r="G51" s="127">
        <f>SUM(лист!U205)</f>
        <v>5768.6</v>
      </c>
    </row>
    <row r="52" spans="1:7" s="110" customFormat="1" ht="18.75" customHeight="1">
      <c r="A52" s="99" t="s">
        <v>296</v>
      </c>
      <c r="B52" s="128">
        <v>10</v>
      </c>
      <c r="C52" s="128" t="s">
        <v>222</v>
      </c>
      <c r="D52" s="125">
        <f t="shared" si="1"/>
        <v>18032.9</v>
      </c>
      <c r="E52" s="126">
        <f>SUM(лист!S206)</f>
        <v>0</v>
      </c>
      <c r="F52" s="126">
        <f>SUM(лист!T206)</f>
        <v>18032.9</v>
      </c>
      <c r="G52" s="127">
        <f>SUM(лист!U206)</f>
        <v>0</v>
      </c>
    </row>
    <row r="53" spans="1:7" ht="18.75" customHeight="1">
      <c r="A53" s="99" t="s">
        <v>308</v>
      </c>
      <c r="B53" s="128">
        <v>10</v>
      </c>
      <c r="C53" s="128" t="s">
        <v>224</v>
      </c>
      <c r="D53" s="125">
        <f t="shared" si="1"/>
        <v>73523</v>
      </c>
      <c r="E53" s="126">
        <f>SUM(лист!S213)</f>
        <v>0</v>
      </c>
      <c r="F53" s="126">
        <f>SUM(лист!T213)</f>
        <v>73523</v>
      </c>
      <c r="G53" s="127">
        <f>SUM(лист!U213)</f>
        <v>0</v>
      </c>
    </row>
    <row r="54" spans="1:7" ht="18.75" customHeight="1" thickBot="1">
      <c r="A54" s="131" t="s">
        <v>297</v>
      </c>
      <c r="B54" s="132">
        <v>10</v>
      </c>
      <c r="C54" s="132" t="s">
        <v>226</v>
      </c>
      <c r="D54" s="133">
        <f t="shared" si="1"/>
        <v>9680.9</v>
      </c>
      <c r="E54" s="417">
        <f>SUM(лист!S217)</f>
        <v>0</v>
      </c>
      <c r="F54" s="417">
        <f>SUM(лист!T217)</f>
        <v>9680.9</v>
      </c>
      <c r="G54" s="418">
        <f>SUM(лист!U217)</f>
        <v>0</v>
      </c>
    </row>
    <row r="55" spans="1:6" ht="21" customHeight="1">
      <c r="A55" s="71"/>
      <c r="B55" s="71"/>
      <c r="C55" s="78"/>
      <c r="D55" s="78"/>
      <c r="E55" s="134"/>
      <c r="F55" s="134"/>
    </row>
    <row r="56" spans="2:6" s="3" customFormat="1" ht="16.5" customHeight="1">
      <c r="B56" s="79"/>
      <c r="C56" s="79"/>
      <c r="D56" s="79"/>
      <c r="E56" s="4"/>
      <c r="F56" s="4"/>
    </row>
    <row r="57" spans="1:7" s="3" customFormat="1" ht="40.5" customHeight="1">
      <c r="A57" s="485" t="s">
        <v>246</v>
      </c>
      <c r="B57" s="486"/>
      <c r="C57" s="486"/>
      <c r="D57" s="486"/>
      <c r="E57" s="486"/>
      <c r="F57" s="486"/>
      <c r="G57" s="486"/>
    </row>
    <row r="58" spans="2:6" s="3" customFormat="1" ht="30.75" customHeight="1">
      <c r="B58" s="79"/>
      <c r="C58" s="79"/>
      <c r="D58" s="79"/>
      <c r="E58" s="4"/>
      <c r="F58" s="4"/>
    </row>
    <row r="59" spans="1:6" ht="15.75">
      <c r="A59" s="3"/>
      <c r="B59" s="78"/>
      <c r="C59" s="71"/>
      <c r="D59" s="71"/>
      <c r="E59" s="72"/>
      <c r="F59" s="72"/>
    </row>
  </sheetData>
  <mergeCells count="7">
    <mergeCell ref="A5:G5"/>
    <mergeCell ref="A57:G57"/>
    <mergeCell ref="A9:A10"/>
    <mergeCell ref="B9:B10"/>
    <mergeCell ref="C9:C10"/>
    <mergeCell ref="D9:D10"/>
    <mergeCell ref="E9:G9"/>
  </mergeCells>
  <printOptions/>
  <pageMargins left="0.7874015748031497" right="0.1968503937007874" top="0.3937007874015748" bottom="0.3937007874015748" header="0.2362204724409449" footer="0.15748031496062992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0"/>
  <sheetViews>
    <sheetView tabSelected="1" workbookViewId="0" topLeftCell="B1">
      <selection activeCell="L95" sqref="L95"/>
    </sheetView>
  </sheetViews>
  <sheetFormatPr defaultColWidth="9.125" defaultRowHeight="12.75"/>
  <cols>
    <col min="1" max="1" width="141.25390625" style="56" customWidth="1"/>
    <col min="2" max="4" width="6.875" style="56" customWidth="1"/>
    <col min="5" max="5" width="9.75390625" style="56" customWidth="1"/>
    <col min="6" max="6" width="6.625" style="56" customWidth="1"/>
    <col min="7" max="10" width="16.00390625" style="56" customWidth="1"/>
    <col min="11" max="11" width="12.625" style="56" customWidth="1"/>
    <col min="12" max="16384" width="9.125" style="56" customWidth="1"/>
  </cols>
  <sheetData>
    <row r="1" spans="4:10" ht="41.25" customHeight="1">
      <c r="D1" s="57"/>
      <c r="H1" s="496" t="s">
        <v>421</v>
      </c>
      <c r="I1" s="497"/>
      <c r="J1" s="497"/>
    </row>
    <row r="2" spans="4:10" ht="15.75">
      <c r="D2" s="57"/>
      <c r="H2" s="498" t="s">
        <v>441</v>
      </c>
      <c r="I2" s="497"/>
      <c r="J2" s="497"/>
    </row>
    <row r="3" spans="5:7" ht="15.75">
      <c r="E3" s="55"/>
      <c r="F3" s="96"/>
      <c r="G3" s="96"/>
    </row>
    <row r="4" spans="5:7" ht="15.75">
      <c r="E4" s="55"/>
      <c r="F4" s="96"/>
      <c r="G4" s="96"/>
    </row>
    <row r="5" spans="1:11" ht="15" customHeight="1">
      <c r="A5" s="483" t="s">
        <v>241</v>
      </c>
      <c r="B5" s="504"/>
      <c r="C5" s="504"/>
      <c r="D5" s="504"/>
      <c r="E5" s="504"/>
      <c r="F5" s="504"/>
      <c r="G5" s="504"/>
      <c r="H5" s="504"/>
      <c r="I5" s="504"/>
      <c r="J5" s="109"/>
      <c r="K5" s="109"/>
    </row>
    <row r="6" spans="1:11" ht="15" customHeight="1">
      <c r="A6" s="504"/>
      <c r="B6" s="504"/>
      <c r="C6" s="504"/>
      <c r="D6" s="504"/>
      <c r="E6" s="504"/>
      <c r="F6" s="504"/>
      <c r="G6" s="504"/>
      <c r="H6" s="504"/>
      <c r="I6" s="504"/>
      <c r="J6" s="109"/>
      <c r="K6" s="109"/>
    </row>
    <row r="7" spans="1:11" ht="16.5" customHeight="1" thickBot="1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</row>
    <row r="8" spans="1:10" ht="18" customHeight="1">
      <c r="A8" s="499" t="s">
        <v>329</v>
      </c>
      <c r="B8" s="501" t="s">
        <v>315</v>
      </c>
      <c r="C8" s="502"/>
      <c r="D8" s="502"/>
      <c r="E8" s="502"/>
      <c r="F8" s="503"/>
      <c r="G8" s="505" t="s">
        <v>219</v>
      </c>
      <c r="H8" s="505" t="s">
        <v>120</v>
      </c>
      <c r="I8" s="505"/>
      <c r="J8" s="507"/>
    </row>
    <row r="9" spans="1:10" ht="122.25" customHeight="1" thickBot="1">
      <c r="A9" s="500"/>
      <c r="B9" s="104" t="s">
        <v>215</v>
      </c>
      <c r="C9" s="104" t="s">
        <v>117</v>
      </c>
      <c r="D9" s="104" t="s">
        <v>118</v>
      </c>
      <c r="E9" s="104" t="s">
        <v>216</v>
      </c>
      <c r="F9" s="104" t="s">
        <v>217</v>
      </c>
      <c r="G9" s="506"/>
      <c r="H9" s="22" t="s">
        <v>319</v>
      </c>
      <c r="I9" s="22" t="s">
        <v>320</v>
      </c>
      <c r="J9" s="105" t="s">
        <v>321</v>
      </c>
    </row>
    <row r="10" spans="1:10" ht="19.5" customHeight="1" thickBot="1">
      <c r="A10" s="84">
        <v>1</v>
      </c>
      <c r="B10" s="85">
        <v>2</v>
      </c>
      <c r="C10" s="85">
        <v>3</v>
      </c>
      <c r="D10" s="85">
        <v>4</v>
      </c>
      <c r="E10" s="85">
        <v>5</v>
      </c>
      <c r="F10" s="85">
        <v>6</v>
      </c>
      <c r="G10" s="85">
        <v>7</v>
      </c>
      <c r="H10" s="97">
        <v>8</v>
      </c>
      <c r="I10" s="97">
        <v>9</v>
      </c>
      <c r="J10" s="98">
        <v>10</v>
      </c>
    </row>
    <row r="11" spans="1:10" s="86" customFormat="1" ht="18" customHeight="1">
      <c r="A11" s="266" t="s">
        <v>36</v>
      </c>
      <c r="B11" s="279">
        <v>10</v>
      </c>
      <c r="C11" s="101"/>
      <c r="D11" s="101"/>
      <c r="E11" s="102"/>
      <c r="F11" s="100"/>
      <c r="G11" s="135">
        <f>SUM(G12+G25)</f>
        <v>20885.2</v>
      </c>
      <c r="H11" s="135">
        <f>SUM(H12+H25)</f>
        <v>20885.2</v>
      </c>
      <c r="I11" s="135">
        <f>SUM(I12)</f>
        <v>0</v>
      </c>
      <c r="J11" s="136">
        <f>SUM(J12)</f>
        <v>0</v>
      </c>
    </row>
    <row r="12" spans="1:10" s="86" customFormat="1" ht="18" customHeight="1">
      <c r="A12" s="267" t="s">
        <v>316</v>
      </c>
      <c r="B12" s="280">
        <v>10</v>
      </c>
      <c r="C12" s="59">
        <v>1</v>
      </c>
      <c r="D12" s="59"/>
      <c r="E12" s="60"/>
      <c r="F12" s="58"/>
      <c r="G12" s="137">
        <f>SUM(G13+G20)</f>
        <v>19821.5</v>
      </c>
      <c r="H12" s="137">
        <f>SUM(H13+H20)</f>
        <v>19821.5</v>
      </c>
      <c r="I12" s="137">
        <f>SUM(I13+I20)</f>
        <v>0</v>
      </c>
      <c r="J12" s="138">
        <f>SUM(J13+J20)</f>
        <v>0</v>
      </c>
    </row>
    <row r="13" spans="1:10" s="86" customFormat="1" ht="18.75" customHeight="1">
      <c r="A13" s="267" t="s">
        <v>317</v>
      </c>
      <c r="B13" s="280">
        <v>10</v>
      </c>
      <c r="C13" s="59">
        <v>1</v>
      </c>
      <c r="D13" s="59">
        <v>3</v>
      </c>
      <c r="E13" s="60"/>
      <c r="F13" s="58"/>
      <c r="G13" s="137">
        <f>SUM(G14+G16+G18)</f>
        <v>13025.3</v>
      </c>
      <c r="H13" s="137">
        <f>SUM(H14+H16+H18)</f>
        <v>13025.3</v>
      </c>
      <c r="I13" s="137">
        <f>SUM(I14+I16+I18)</f>
        <v>0</v>
      </c>
      <c r="J13" s="138">
        <f>SUM(J14+J16+J18)</f>
        <v>0</v>
      </c>
    </row>
    <row r="14" spans="1:10" ht="18" customHeight="1">
      <c r="A14" s="268" t="s">
        <v>323</v>
      </c>
      <c r="B14" s="281">
        <v>10</v>
      </c>
      <c r="C14" s="62">
        <v>1</v>
      </c>
      <c r="D14" s="62">
        <v>3</v>
      </c>
      <c r="E14" s="63">
        <v>20400</v>
      </c>
      <c r="F14" s="61"/>
      <c r="G14" s="139">
        <f aca="true" t="shared" si="0" ref="G14:G19">SUM(H14:J14)</f>
        <v>8892.3</v>
      </c>
      <c r="H14" s="139">
        <f>SUM(H15)</f>
        <v>8892.3</v>
      </c>
      <c r="I14" s="139">
        <f>SUM(I15)</f>
        <v>0</v>
      </c>
      <c r="J14" s="140">
        <f>SUM(J15)</f>
        <v>0</v>
      </c>
    </row>
    <row r="15" spans="1:10" ht="18" customHeight="1">
      <c r="A15" s="268" t="s">
        <v>388</v>
      </c>
      <c r="B15" s="281">
        <v>10</v>
      </c>
      <c r="C15" s="62">
        <v>1</v>
      </c>
      <c r="D15" s="62">
        <v>3</v>
      </c>
      <c r="E15" s="63">
        <v>20400</v>
      </c>
      <c r="F15" s="61">
        <v>500</v>
      </c>
      <c r="G15" s="139">
        <f t="shared" si="0"/>
        <v>8892.3</v>
      </c>
      <c r="H15" s="139">
        <f>SUM(лист!S12)</f>
        <v>8892.3</v>
      </c>
      <c r="I15" s="139">
        <f>SUM(лист!T12)</f>
        <v>0</v>
      </c>
      <c r="J15" s="140">
        <f>SUM(лист!U12)</f>
        <v>0</v>
      </c>
    </row>
    <row r="16" spans="1:10" ht="18" customHeight="1">
      <c r="A16" s="269" t="s">
        <v>385</v>
      </c>
      <c r="B16" s="281">
        <v>10</v>
      </c>
      <c r="C16" s="62">
        <v>1</v>
      </c>
      <c r="D16" s="62">
        <v>3</v>
      </c>
      <c r="E16" s="63">
        <v>21100</v>
      </c>
      <c r="F16" s="61"/>
      <c r="G16" s="139">
        <f t="shared" si="0"/>
        <v>2755</v>
      </c>
      <c r="H16" s="141">
        <f>SUM(H17)</f>
        <v>2755</v>
      </c>
      <c r="I16" s="141">
        <f>SUM(I17)</f>
        <v>0</v>
      </c>
      <c r="J16" s="148">
        <f>SUM(J17)</f>
        <v>0</v>
      </c>
    </row>
    <row r="17" spans="1:10" ht="18" customHeight="1">
      <c r="A17" s="268" t="s">
        <v>388</v>
      </c>
      <c r="B17" s="281">
        <v>10</v>
      </c>
      <c r="C17" s="62">
        <v>1</v>
      </c>
      <c r="D17" s="62">
        <v>3</v>
      </c>
      <c r="E17" s="63">
        <v>21100</v>
      </c>
      <c r="F17" s="61">
        <v>500</v>
      </c>
      <c r="G17" s="139">
        <f t="shared" si="0"/>
        <v>2755</v>
      </c>
      <c r="H17" s="139">
        <f>SUM(лист!S10)</f>
        <v>2755</v>
      </c>
      <c r="I17" s="139">
        <f>SUM(лист!T10)</f>
        <v>0</v>
      </c>
      <c r="J17" s="140">
        <f>SUM(лист!U10)</f>
        <v>0</v>
      </c>
    </row>
    <row r="18" spans="1:10" ht="18" customHeight="1">
      <c r="A18" s="269" t="s">
        <v>386</v>
      </c>
      <c r="B18" s="281">
        <v>10</v>
      </c>
      <c r="C18" s="62">
        <v>1</v>
      </c>
      <c r="D18" s="62">
        <v>3</v>
      </c>
      <c r="E18" s="63">
        <v>21200</v>
      </c>
      <c r="F18" s="61"/>
      <c r="G18" s="139">
        <f t="shared" si="0"/>
        <v>1378</v>
      </c>
      <c r="H18" s="139">
        <f>SUM(H19)</f>
        <v>1378</v>
      </c>
      <c r="I18" s="139">
        <f>SUM(I19)</f>
        <v>0</v>
      </c>
      <c r="J18" s="140">
        <f>SUM(J19)</f>
        <v>0</v>
      </c>
    </row>
    <row r="19" spans="1:10" ht="18" customHeight="1">
      <c r="A19" s="268" t="s">
        <v>388</v>
      </c>
      <c r="B19" s="281">
        <v>10</v>
      </c>
      <c r="C19" s="62">
        <v>1</v>
      </c>
      <c r="D19" s="62">
        <v>3</v>
      </c>
      <c r="E19" s="63">
        <v>21200</v>
      </c>
      <c r="F19" s="61">
        <v>500</v>
      </c>
      <c r="G19" s="139">
        <f t="shared" si="0"/>
        <v>1378</v>
      </c>
      <c r="H19" s="139">
        <f>SUM(лист!S11)</f>
        <v>1378</v>
      </c>
      <c r="I19" s="139">
        <f>SUM(лист!T11)</f>
        <v>0</v>
      </c>
      <c r="J19" s="140">
        <f>SUM(лист!U11)</f>
        <v>0</v>
      </c>
    </row>
    <row r="20" spans="1:10" s="86" customFormat="1" ht="31.5" customHeight="1">
      <c r="A20" s="267" t="s">
        <v>387</v>
      </c>
      <c r="B20" s="280">
        <v>10</v>
      </c>
      <c r="C20" s="59">
        <v>1</v>
      </c>
      <c r="D20" s="59">
        <v>6</v>
      </c>
      <c r="E20" s="60"/>
      <c r="F20" s="58"/>
      <c r="G20" s="137">
        <f>SUM(G21+G23)</f>
        <v>6796.2</v>
      </c>
      <c r="H20" s="137">
        <f>SUM(H21+H23)</f>
        <v>6796.2</v>
      </c>
      <c r="I20" s="137">
        <f>SUM(I21+I23)</f>
        <v>0</v>
      </c>
      <c r="J20" s="138">
        <f>SUM(J21+J23)</f>
        <v>0</v>
      </c>
    </row>
    <row r="21" spans="1:10" ht="18" customHeight="1">
      <c r="A21" s="268" t="s">
        <v>323</v>
      </c>
      <c r="B21" s="281">
        <v>10</v>
      </c>
      <c r="C21" s="62">
        <v>1</v>
      </c>
      <c r="D21" s="62">
        <v>6</v>
      </c>
      <c r="E21" s="63">
        <v>20400</v>
      </c>
      <c r="F21" s="61"/>
      <c r="G21" s="139">
        <f>SUM(H21:J21)</f>
        <v>4187.2</v>
      </c>
      <c r="H21" s="139">
        <f>SUM(H22)</f>
        <v>4187.2</v>
      </c>
      <c r="I21" s="139">
        <f>SUM(I22)</f>
        <v>0</v>
      </c>
      <c r="J21" s="140">
        <f>SUM(J22)</f>
        <v>0</v>
      </c>
    </row>
    <row r="22" spans="1:10" ht="18" customHeight="1">
      <c r="A22" s="268" t="s">
        <v>388</v>
      </c>
      <c r="B22" s="281">
        <v>10</v>
      </c>
      <c r="C22" s="62">
        <v>1</v>
      </c>
      <c r="D22" s="62">
        <v>6</v>
      </c>
      <c r="E22" s="63">
        <v>20400</v>
      </c>
      <c r="F22" s="61">
        <v>500</v>
      </c>
      <c r="G22" s="139">
        <f>SUM(H22:J22)</f>
        <v>4187.2</v>
      </c>
      <c r="H22" s="139">
        <f>SUM(лист!S20)</f>
        <v>4187.2</v>
      </c>
      <c r="I22" s="142"/>
      <c r="J22" s="143"/>
    </row>
    <row r="23" spans="1:10" ht="18" customHeight="1">
      <c r="A23" s="269" t="s">
        <v>389</v>
      </c>
      <c r="B23" s="281">
        <v>10</v>
      </c>
      <c r="C23" s="62">
        <v>1</v>
      </c>
      <c r="D23" s="62">
        <v>6</v>
      </c>
      <c r="E23" s="63">
        <v>22500</v>
      </c>
      <c r="F23" s="61"/>
      <c r="G23" s="139">
        <f>SUM(H23:J23)</f>
        <v>2609</v>
      </c>
      <c r="H23" s="139">
        <f>SUM(H24)</f>
        <v>2609</v>
      </c>
      <c r="I23" s="139">
        <f>SUM(I24)</f>
        <v>0</v>
      </c>
      <c r="J23" s="140">
        <f>SUM(J24)</f>
        <v>0</v>
      </c>
    </row>
    <row r="24" spans="1:10" ht="18" customHeight="1">
      <c r="A24" s="268" t="s">
        <v>324</v>
      </c>
      <c r="B24" s="281">
        <v>10</v>
      </c>
      <c r="C24" s="62">
        <v>1</v>
      </c>
      <c r="D24" s="62">
        <v>6</v>
      </c>
      <c r="E24" s="63">
        <v>22500</v>
      </c>
      <c r="F24" s="61">
        <v>500</v>
      </c>
      <c r="G24" s="139">
        <f>SUM(H24:J24)</f>
        <v>2609</v>
      </c>
      <c r="H24" s="139">
        <f>SUM(лист!S21)</f>
        <v>2609</v>
      </c>
      <c r="I24" s="142"/>
      <c r="J24" s="143"/>
    </row>
    <row r="25" spans="1:10" ht="18" customHeight="1">
      <c r="A25" s="280" t="s">
        <v>334</v>
      </c>
      <c r="B25" s="280">
        <v>10</v>
      </c>
      <c r="C25" s="59">
        <v>4</v>
      </c>
      <c r="D25" s="59">
        <v>1</v>
      </c>
      <c r="E25" s="60"/>
      <c r="F25" s="58"/>
      <c r="G25" s="137">
        <v>1063.7</v>
      </c>
      <c r="H25" s="137">
        <v>1063.7</v>
      </c>
      <c r="I25" s="142"/>
      <c r="J25" s="143"/>
    </row>
    <row r="26" spans="1:10" ht="18" customHeight="1">
      <c r="A26" s="280" t="s">
        <v>382</v>
      </c>
      <c r="B26" s="280">
        <v>10</v>
      </c>
      <c r="C26" s="59">
        <v>4</v>
      </c>
      <c r="D26" s="59">
        <v>1</v>
      </c>
      <c r="E26" s="60"/>
      <c r="F26" s="58"/>
      <c r="G26" s="137">
        <v>1063.7</v>
      </c>
      <c r="H26" s="137">
        <v>1063.7</v>
      </c>
      <c r="I26" s="142"/>
      <c r="J26" s="143"/>
    </row>
    <row r="27" spans="1:10" ht="18" customHeight="1">
      <c r="A27" s="281" t="s">
        <v>450</v>
      </c>
      <c r="B27" s="281">
        <v>10</v>
      </c>
      <c r="C27" s="62">
        <v>4</v>
      </c>
      <c r="D27" s="62">
        <v>1</v>
      </c>
      <c r="E27" s="63">
        <v>3030200</v>
      </c>
      <c r="F27" s="61">
        <v>500</v>
      </c>
      <c r="G27" s="139">
        <f>SUM(H27:J27)</f>
        <v>1063.7</v>
      </c>
      <c r="H27" s="139">
        <f>SUM(лист!S64)</f>
        <v>1063.7</v>
      </c>
      <c r="I27" s="142"/>
      <c r="J27" s="143"/>
    </row>
    <row r="28" spans="1:10" s="86" customFormat="1" ht="18" customHeight="1">
      <c r="A28" s="267" t="s">
        <v>37</v>
      </c>
      <c r="B28" s="280">
        <v>20</v>
      </c>
      <c r="C28" s="59"/>
      <c r="D28" s="59"/>
      <c r="E28" s="60"/>
      <c r="F28" s="58"/>
      <c r="G28" s="137">
        <f>SUM(G29+G72+G88+G168+G54+G120+G133+G155)</f>
        <v>1457757.5</v>
      </c>
      <c r="H28" s="137">
        <f>SUM(H29+H54+H72+H88+H120+H133+H155+H168)</f>
        <v>1022033.3</v>
      </c>
      <c r="I28" s="137">
        <f>SUM(I29+I72+I88+I168+I54+I120+I133+I155)</f>
        <v>378000.6</v>
      </c>
      <c r="J28" s="138">
        <f>SUM(J29+J72+J88+J168+J54+J120+J133+J155)</f>
        <v>57623.600000000006</v>
      </c>
    </row>
    <row r="29" spans="1:10" s="86" customFormat="1" ht="18" customHeight="1">
      <c r="A29" s="267" t="s">
        <v>316</v>
      </c>
      <c r="B29" s="280">
        <v>20</v>
      </c>
      <c r="C29" s="59">
        <v>1</v>
      </c>
      <c r="D29" s="59"/>
      <c r="E29" s="60"/>
      <c r="F29" s="58"/>
      <c r="G29" s="137">
        <f>SUM(G30+G33+G41+G44+G36+G39)</f>
        <v>161560.3</v>
      </c>
      <c r="H29" s="137">
        <f>SUM(H30+H33+H41+H44+H36+H39)</f>
        <v>148879.09999999998</v>
      </c>
      <c r="I29" s="137">
        <f>SUM(I30+I33+I41+I44+I36)</f>
        <v>12681.2</v>
      </c>
      <c r="J29" s="138">
        <f>SUM(J30+J33+J41+J44+J36)</f>
        <v>0</v>
      </c>
    </row>
    <row r="30" spans="1:10" s="86" customFormat="1" ht="18" customHeight="1">
      <c r="A30" s="267" t="s">
        <v>390</v>
      </c>
      <c r="B30" s="280">
        <v>20</v>
      </c>
      <c r="C30" s="59">
        <v>1</v>
      </c>
      <c r="D30" s="59">
        <v>2</v>
      </c>
      <c r="E30" s="60"/>
      <c r="F30" s="58"/>
      <c r="G30" s="137">
        <f>SUM(H30:J30)</f>
        <v>2971</v>
      </c>
      <c r="H30" s="137">
        <f aca="true" t="shared" si="1" ref="H30:J31">SUM(H31)</f>
        <v>2971</v>
      </c>
      <c r="I30" s="137">
        <f t="shared" si="1"/>
        <v>0</v>
      </c>
      <c r="J30" s="138">
        <f t="shared" si="1"/>
        <v>0</v>
      </c>
    </row>
    <row r="31" spans="1:10" ht="18" customHeight="1">
      <c r="A31" s="268" t="s">
        <v>391</v>
      </c>
      <c r="B31" s="281">
        <v>20</v>
      </c>
      <c r="C31" s="62">
        <v>1</v>
      </c>
      <c r="D31" s="62">
        <v>2</v>
      </c>
      <c r="E31" s="63">
        <v>20300</v>
      </c>
      <c r="F31" s="61"/>
      <c r="G31" s="139">
        <f>SUM(H31:J31)</f>
        <v>2971</v>
      </c>
      <c r="H31" s="139">
        <f t="shared" si="1"/>
        <v>2971</v>
      </c>
      <c r="I31" s="139">
        <f t="shared" si="1"/>
        <v>0</v>
      </c>
      <c r="J31" s="140">
        <f t="shared" si="1"/>
        <v>0</v>
      </c>
    </row>
    <row r="32" spans="1:10" ht="18" customHeight="1">
      <c r="A32" s="268" t="s">
        <v>388</v>
      </c>
      <c r="B32" s="281">
        <v>20</v>
      </c>
      <c r="C32" s="62">
        <v>1</v>
      </c>
      <c r="D32" s="62">
        <v>2</v>
      </c>
      <c r="E32" s="63">
        <v>20300</v>
      </c>
      <c r="F32" s="61">
        <v>500</v>
      </c>
      <c r="G32" s="139">
        <f>SUM(H32:J32)</f>
        <v>2971</v>
      </c>
      <c r="H32" s="139">
        <f>SUM(лист!S8)</f>
        <v>2971</v>
      </c>
      <c r="I32" s="142"/>
      <c r="J32" s="143"/>
    </row>
    <row r="33" spans="1:10" s="86" customFormat="1" ht="33" customHeight="1">
      <c r="A33" s="267" t="s">
        <v>392</v>
      </c>
      <c r="B33" s="280">
        <v>20</v>
      </c>
      <c r="C33" s="59">
        <v>1</v>
      </c>
      <c r="D33" s="59">
        <v>4</v>
      </c>
      <c r="E33" s="60"/>
      <c r="F33" s="58"/>
      <c r="G33" s="137">
        <f>SUM(G34)</f>
        <v>139241.09999999998</v>
      </c>
      <c r="H33" s="137">
        <f aca="true" t="shared" si="2" ref="H33:J34">SUM(H34)</f>
        <v>139241.09999999998</v>
      </c>
      <c r="I33" s="137">
        <f t="shared" si="2"/>
        <v>0</v>
      </c>
      <c r="J33" s="138">
        <f t="shared" si="2"/>
        <v>0</v>
      </c>
    </row>
    <row r="34" spans="1:10" ht="18" customHeight="1">
      <c r="A34" s="268" t="s">
        <v>323</v>
      </c>
      <c r="B34" s="281">
        <v>20</v>
      </c>
      <c r="C34" s="62">
        <v>1</v>
      </c>
      <c r="D34" s="62">
        <v>4</v>
      </c>
      <c r="E34" s="63">
        <v>20400</v>
      </c>
      <c r="F34" s="61"/>
      <c r="G34" s="139">
        <f>SUM(G35)</f>
        <v>139241.09999999998</v>
      </c>
      <c r="H34" s="139">
        <f t="shared" si="2"/>
        <v>139241.09999999998</v>
      </c>
      <c r="I34" s="139">
        <f t="shared" si="2"/>
        <v>0</v>
      </c>
      <c r="J34" s="140">
        <f t="shared" si="2"/>
        <v>0</v>
      </c>
    </row>
    <row r="35" spans="1:10" ht="18" customHeight="1">
      <c r="A35" s="268" t="s">
        <v>388</v>
      </c>
      <c r="B35" s="281">
        <v>20</v>
      </c>
      <c r="C35" s="62">
        <v>1</v>
      </c>
      <c r="D35" s="62">
        <v>4</v>
      </c>
      <c r="E35" s="63">
        <v>20400</v>
      </c>
      <c r="F35" s="61">
        <v>500</v>
      </c>
      <c r="G35" s="139">
        <f>SUM(H35:J35)</f>
        <v>139241.09999999998</v>
      </c>
      <c r="H35" s="139">
        <f>SUM(лист!S14)</f>
        <v>139241.09999999998</v>
      </c>
      <c r="I35" s="142"/>
      <c r="J35" s="143"/>
    </row>
    <row r="36" spans="1:10" s="86" customFormat="1" ht="18" customHeight="1">
      <c r="A36" s="270" t="s">
        <v>328</v>
      </c>
      <c r="B36" s="280">
        <v>20</v>
      </c>
      <c r="C36" s="59">
        <v>1</v>
      </c>
      <c r="D36" s="59">
        <v>5</v>
      </c>
      <c r="E36" s="60"/>
      <c r="F36" s="58"/>
      <c r="G36" s="137">
        <f>SUM(G37)</f>
        <v>0</v>
      </c>
      <c r="H36" s="144"/>
      <c r="I36" s="144"/>
      <c r="J36" s="145"/>
    </row>
    <row r="37" spans="1:10" ht="30.75" customHeight="1">
      <c r="A37" s="269" t="s">
        <v>393</v>
      </c>
      <c r="B37" s="281">
        <v>20</v>
      </c>
      <c r="C37" s="62">
        <v>1</v>
      </c>
      <c r="D37" s="62">
        <v>5</v>
      </c>
      <c r="E37" s="63">
        <v>140000</v>
      </c>
      <c r="F37" s="61"/>
      <c r="G37" s="139">
        <f>SUM(G38)</f>
        <v>0</v>
      </c>
      <c r="H37" s="142"/>
      <c r="I37" s="142"/>
      <c r="J37" s="143"/>
    </row>
    <row r="38" spans="1:10" ht="18" customHeight="1">
      <c r="A38" s="269" t="s">
        <v>330</v>
      </c>
      <c r="B38" s="281">
        <v>20</v>
      </c>
      <c r="C38" s="62">
        <v>1</v>
      </c>
      <c r="D38" s="62">
        <v>5</v>
      </c>
      <c r="E38" s="63">
        <v>140000</v>
      </c>
      <c r="F38" s="61">
        <v>500</v>
      </c>
      <c r="G38" s="139">
        <f>SUM(лист!E17)</f>
        <v>0</v>
      </c>
      <c r="H38" s="142"/>
      <c r="I38" s="142"/>
      <c r="J38" s="143"/>
    </row>
    <row r="39" spans="1:10" ht="18" customHeight="1">
      <c r="A39" s="271" t="s">
        <v>11</v>
      </c>
      <c r="B39" s="280">
        <v>20</v>
      </c>
      <c r="C39" s="59">
        <v>1</v>
      </c>
      <c r="D39" s="59">
        <v>7</v>
      </c>
      <c r="E39" s="63"/>
      <c r="F39" s="61"/>
      <c r="G39" s="139">
        <f>SUM(G40)</f>
        <v>4356</v>
      </c>
      <c r="H39" s="146">
        <f>SUM(H40)</f>
        <v>4356</v>
      </c>
      <c r="I39" s="146">
        <f>SUM(I40)</f>
        <v>0</v>
      </c>
      <c r="J39" s="147">
        <f>SUM(J40)</f>
        <v>0</v>
      </c>
    </row>
    <row r="40" spans="1:10" ht="18" customHeight="1">
      <c r="A40" s="272" t="s">
        <v>442</v>
      </c>
      <c r="B40" s="281">
        <v>20</v>
      </c>
      <c r="C40" s="62">
        <v>1</v>
      </c>
      <c r="D40" s="62">
        <v>7</v>
      </c>
      <c r="E40" s="63">
        <v>200002</v>
      </c>
      <c r="F40" s="61">
        <v>500</v>
      </c>
      <c r="G40" s="139">
        <f>SUM(H40:J40)</f>
        <v>4356</v>
      </c>
      <c r="H40" s="141">
        <f>SUM(лист!S23)</f>
        <v>4356</v>
      </c>
      <c r="I40" s="141">
        <f>SUM(лист!T23)</f>
        <v>0</v>
      </c>
      <c r="J40" s="148">
        <f>SUM(лист!U23)</f>
        <v>0</v>
      </c>
    </row>
    <row r="41" spans="1:10" s="86" customFormat="1" ht="18" customHeight="1">
      <c r="A41" s="267" t="s">
        <v>331</v>
      </c>
      <c r="B41" s="280">
        <v>20</v>
      </c>
      <c r="C41" s="59">
        <v>1</v>
      </c>
      <c r="D41" s="59">
        <v>12</v>
      </c>
      <c r="E41" s="60"/>
      <c r="F41" s="58"/>
      <c r="G41" s="137">
        <f>SUM(G42)</f>
        <v>2311</v>
      </c>
      <c r="H41" s="137">
        <f aca="true" t="shared" si="3" ref="H41:J42">SUM(H42)</f>
        <v>2311</v>
      </c>
      <c r="I41" s="137">
        <f t="shared" si="3"/>
        <v>0</v>
      </c>
      <c r="J41" s="138">
        <f t="shared" si="3"/>
        <v>0</v>
      </c>
    </row>
    <row r="42" spans="1:10" ht="18" customHeight="1">
      <c r="A42" s="268" t="s">
        <v>394</v>
      </c>
      <c r="B42" s="281">
        <v>20</v>
      </c>
      <c r="C42" s="62">
        <v>1</v>
      </c>
      <c r="D42" s="62">
        <v>12</v>
      </c>
      <c r="E42" s="63">
        <v>700500</v>
      </c>
      <c r="F42" s="61"/>
      <c r="G42" s="139">
        <f>SUM(G43)</f>
        <v>2311</v>
      </c>
      <c r="H42" s="139">
        <f t="shared" si="3"/>
        <v>2311</v>
      </c>
      <c r="I42" s="139">
        <f t="shared" si="3"/>
        <v>0</v>
      </c>
      <c r="J42" s="140">
        <f t="shared" si="3"/>
        <v>0</v>
      </c>
    </row>
    <row r="43" spans="1:10" ht="18" customHeight="1">
      <c r="A43" s="268" t="s">
        <v>395</v>
      </c>
      <c r="B43" s="281">
        <v>20</v>
      </c>
      <c r="C43" s="62">
        <v>1</v>
      </c>
      <c r="D43" s="62">
        <v>12</v>
      </c>
      <c r="E43" s="63">
        <v>700500</v>
      </c>
      <c r="F43" s="61">
        <v>13</v>
      </c>
      <c r="G43" s="139">
        <f>SUM(H43:J43)</f>
        <v>2311</v>
      </c>
      <c r="H43" s="141">
        <f>SUM(лист!S27)</f>
        <v>2311</v>
      </c>
      <c r="I43" s="142"/>
      <c r="J43" s="143"/>
    </row>
    <row r="44" spans="1:10" s="86" customFormat="1" ht="18" customHeight="1">
      <c r="A44" s="267" t="s">
        <v>332</v>
      </c>
      <c r="B44" s="280">
        <v>20</v>
      </c>
      <c r="C44" s="59">
        <v>1</v>
      </c>
      <c r="D44" s="59">
        <v>14</v>
      </c>
      <c r="E44" s="60"/>
      <c r="F44" s="58"/>
      <c r="G44" s="137">
        <f>SUM(G45+G50+G52)</f>
        <v>12681.2</v>
      </c>
      <c r="H44" s="137">
        <f>SUM(H45+H50+H52)</f>
        <v>0</v>
      </c>
      <c r="I44" s="137">
        <f>SUM(I45+I50+I52)</f>
        <v>12681.2</v>
      </c>
      <c r="J44" s="138">
        <f>SUM(J45+J50+J52)</f>
        <v>0</v>
      </c>
    </row>
    <row r="45" spans="1:10" ht="18" customHeight="1" thickBot="1">
      <c r="A45" s="268" t="s">
        <v>396</v>
      </c>
      <c r="B45" s="281">
        <v>20</v>
      </c>
      <c r="C45" s="62">
        <v>1</v>
      </c>
      <c r="D45" s="62">
        <v>14</v>
      </c>
      <c r="E45" s="63">
        <v>13800</v>
      </c>
      <c r="F45" s="61"/>
      <c r="G45" s="139">
        <f>SUM(G49)</f>
        <v>5876.3</v>
      </c>
      <c r="H45" s="141">
        <f>SUM(H49)</f>
        <v>0</v>
      </c>
      <c r="I45" s="141">
        <f>SUM(I49)</f>
        <v>5876.3</v>
      </c>
      <c r="J45" s="148">
        <f>SUM(лист!U46)</f>
        <v>0</v>
      </c>
    </row>
    <row r="46" spans="1:10" ht="18" customHeight="1">
      <c r="A46" s="508" t="s">
        <v>329</v>
      </c>
      <c r="B46" s="510" t="s">
        <v>315</v>
      </c>
      <c r="C46" s="502"/>
      <c r="D46" s="502"/>
      <c r="E46" s="502"/>
      <c r="F46" s="503"/>
      <c r="G46" s="505" t="s">
        <v>219</v>
      </c>
      <c r="H46" s="505" t="s">
        <v>120</v>
      </c>
      <c r="I46" s="505"/>
      <c r="J46" s="507"/>
    </row>
    <row r="47" spans="1:10" ht="122.25" customHeight="1" thickBot="1">
      <c r="A47" s="509"/>
      <c r="B47" s="282" t="s">
        <v>215</v>
      </c>
      <c r="C47" s="104" t="s">
        <v>117</v>
      </c>
      <c r="D47" s="104" t="s">
        <v>118</v>
      </c>
      <c r="E47" s="104" t="s">
        <v>216</v>
      </c>
      <c r="F47" s="104" t="s">
        <v>217</v>
      </c>
      <c r="G47" s="506"/>
      <c r="H47" s="22" t="s">
        <v>319</v>
      </c>
      <c r="I47" s="22" t="s">
        <v>320</v>
      </c>
      <c r="J47" s="105" t="s">
        <v>321</v>
      </c>
    </row>
    <row r="48" spans="1:10" ht="19.5" customHeight="1" thickBot="1">
      <c r="A48" s="273">
        <v>1</v>
      </c>
      <c r="B48" s="283">
        <v>2</v>
      </c>
      <c r="C48" s="85">
        <v>3</v>
      </c>
      <c r="D48" s="85">
        <v>4</v>
      </c>
      <c r="E48" s="85">
        <v>5</v>
      </c>
      <c r="F48" s="85">
        <v>6</v>
      </c>
      <c r="G48" s="85">
        <v>7</v>
      </c>
      <c r="H48" s="97">
        <v>8</v>
      </c>
      <c r="I48" s="97">
        <v>9</v>
      </c>
      <c r="J48" s="98">
        <v>10</v>
      </c>
    </row>
    <row r="49" spans="1:10" ht="18" customHeight="1">
      <c r="A49" s="268" t="s">
        <v>388</v>
      </c>
      <c r="B49" s="281">
        <v>20</v>
      </c>
      <c r="C49" s="62">
        <v>1</v>
      </c>
      <c r="D49" s="62">
        <v>14</v>
      </c>
      <c r="E49" s="63">
        <v>13800</v>
      </c>
      <c r="F49" s="61">
        <v>500</v>
      </c>
      <c r="G49" s="139">
        <f>SUM(лист!E34)</f>
        <v>5876.3</v>
      </c>
      <c r="H49" s="141">
        <f>SUM(лист!S34)</f>
        <v>0</v>
      </c>
      <c r="I49" s="141">
        <f>SUM(лист!T34)</f>
        <v>5876.3</v>
      </c>
      <c r="J49" s="140">
        <f>SUM(лист!H34)</f>
        <v>0</v>
      </c>
    </row>
    <row r="50" spans="1:10" ht="18" customHeight="1">
      <c r="A50" s="268" t="s">
        <v>323</v>
      </c>
      <c r="B50" s="281">
        <v>20</v>
      </c>
      <c r="C50" s="62">
        <v>1</v>
      </c>
      <c r="D50" s="62">
        <v>14</v>
      </c>
      <c r="E50" s="63">
        <v>20400</v>
      </c>
      <c r="F50" s="61"/>
      <c r="G50" s="139">
        <f>SUM(G51)</f>
        <v>6786.9</v>
      </c>
      <c r="H50" s="141">
        <f>SUM(H51)</f>
        <v>0</v>
      </c>
      <c r="I50" s="141">
        <f>SUM(I51)</f>
        <v>6786.9</v>
      </c>
      <c r="J50" s="140">
        <f>SUM(J51)</f>
        <v>0</v>
      </c>
    </row>
    <row r="51" spans="1:10" ht="18" customHeight="1">
      <c r="A51" s="268" t="s">
        <v>388</v>
      </c>
      <c r="B51" s="281">
        <v>20</v>
      </c>
      <c r="C51" s="62">
        <v>1</v>
      </c>
      <c r="D51" s="62">
        <v>14</v>
      </c>
      <c r="E51" s="63">
        <v>20400</v>
      </c>
      <c r="F51" s="61">
        <v>500</v>
      </c>
      <c r="G51" s="139">
        <f>SUM(H51:J51)</f>
        <v>6786.9</v>
      </c>
      <c r="H51" s="141">
        <f>SUM(лист!S36)</f>
        <v>0</v>
      </c>
      <c r="I51" s="141">
        <f>SUM(лист!T36+лист!T35)</f>
        <v>6786.9</v>
      </c>
      <c r="J51" s="143"/>
    </row>
    <row r="52" spans="1:10" ht="33.75" customHeight="1">
      <c r="A52" s="268" t="s">
        <v>399</v>
      </c>
      <c r="B52" s="281">
        <v>20</v>
      </c>
      <c r="C52" s="62">
        <v>1</v>
      </c>
      <c r="D52" s="62">
        <v>14</v>
      </c>
      <c r="E52" s="63">
        <v>5220000</v>
      </c>
      <c r="F52" s="61"/>
      <c r="G52" s="139">
        <f>SUM(G53)</f>
        <v>18</v>
      </c>
      <c r="H52" s="139">
        <f>SUM(H53)</f>
        <v>0</v>
      </c>
      <c r="I52" s="139">
        <f>SUM(I53)</f>
        <v>18</v>
      </c>
      <c r="J52" s="140">
        <f>SUM(J53)</f>
        <v>0</v>
      </c>
    </row>
    <row r="53" spans="1:10" ht="18" customHeight="1">
      <c r="A53" s="268" t="s">
        <v>388</v>
      </c>
      <c r="B53" s="281">
        <v>20</v>
      </c>
      <c r="C53" s="62">
        <v>1</v>
      </c>
      <c r="D53" s="62">
        <v>14</v>
      </c>
      <c r="E53" s="63">
        <v>5220000</v>
      </c>
      <c r="F53" s="61">
        <v>500</v>
      </c>
      <c r="G53" s="139">
        <f>SUM(H53:J53)</f>
        <v>18</v>
      </c>
      <c r="H53" s="141">
        <f>SUM(лист!S37)</f>
        <v>0</v>
      </c>
      <c r="I53" s="141">
        <f>SUM(лист!T37)</f>
        <v>18</v>
      </c>
      <c r="J53" s="143"/>
    </row>
    <row r="54" spans="1:10" s="87" customFormat="1" ht="18" customHeight="1">
      <c r="A54" s="267" t="s">
        <v>333</v>
      </c>
      <c r="B54" s="280">
        <v>20</v>
      </c>
      <c r="C54" s="59">
        <v>3</v>
      </c>
      <c r="D54" s="59"/>
      <c r="E54" s="60"/>
      <c r="F54" s="58"/>
      <c r="G54" s="137">
        <f>SUM(G55+G67)</f>
        <v>117596</v>
      </c>
      <c r="H54" s="137">
        <f>SUM(H55+H67)</f>
        <v>103386</v>
      </c>
      <c r="I54" s="137">
        <f>SUM(I55+I67)</f>
        <v>14210</v>
      </c>
      <c r="J54" s="138">
        <f>SUM(J55+J67)</f>
        <v>0</v>
      </c>
    </row>
    <row r="55" spans="1:10" s="86" customFormat="1" ht="18" customHeight="1">
      <c r="A55" s="267" t="s">
        <v>276</v>
      </c>
      <c r="B55" s="280">
        <v>20</v>
      </c>
      <c r="C55" s="59">
        <v>3</v>
      </c>
      <c r="D55" s="59">
        <v>2</v>
      </c>
      <c r="E55" s="60"/>
      <c r="F55" s="58"/>
      <c r="G55" s="137">
        <f>SUM(G56)</f>
        <v>112581</v>
      </c>
      <c r="H55" s="137">
        <f>SUM(H56)</f>
        <v>98371</v>
      </c>
      <c r="I55" s="137">
        <f>SUM(I56)</f>
        <v>14210</v>
      </c>
      <c r="J55" s="138">
        <f>SUM(J56)</f>
        <v>0</v>
      </c>
    </row>
    <row r="56" spans="1:10" s="86" customFormat="1" ht="18" customHeight="1">
      <c r="A56" s="267" t="s">
        <v>362</v>
      </c>
      <c r="B56" s="280">
        <v>20</v>
      </c>
      <c r="C56" s="59">
        <v>3</v>
      </c>
      <c r="D56" s="59">
        <v>2</v>
      </c>
      <c r="E56" s="60">
        <v>2020000</v>
      </c>
      <c r="F56" s="58"/>
      <c r="G56" s="137">
        <f>SUM(G61)</f>
        <v>112581</v>
      </c>
      <c r="H56" s="137">
        <f>SUM(H61)</f>
        <v>98371</v>
      </c>
      <c r="I56" s="137">
        <f>SUM(I61)</f>
        <v>14210</v>
      </c>
      <c r="J56" s="138">
        <f>SUM(J61)</f>
        <v>0</v>
      </c>
    </row>
    <row r="57" spans="1:10" ht="46.5" customHeight="1" hidden="1">
      <c r="A57" s="269" t="s">
        <v>409</v>
      </c>
      <c r="B57" s="281">
        <v>20</v>
      </c>
      <c r="C57" s="62">
        <v>3</v>
      </c>
      <c r="D57" s="62">
        <v>2</v>
      </c>
      <c r="E57" s="63">
        <v>2020100</v>
      </c>
      <c r="F57" s="61"/>
      <c r="G57" s="139" t="e">
        <f>SUM(G58)</f>
        <v>#REF!</v>
      </c>
      <c r="H57" s="142"/>
      <c r="I57" s="142"/>
      <c r="J57" s="143"/>
    </row>
    <row r="58" spans="1:10" ht="28.5" customHeight="1" hidden="1">
      <c r="A58" s="269" t="s">
        <v>403</v>
      </c>
      <c r="B58" s="281">
        <v>20</v>
      </c>
      <c r="C58" s="62">
        <v>3</v>
      </c>
      <c r="D58" s="62">
        <v>2</v>
      </c>
      <c r="E58" s="63">
        <v>2020100</v>
      </c>
      <c r="F58" s="61">
        <v>14</v>
      </c>
      <c r="G58" s="139" t="e">
        <f>SUM(лист!#REF!)</f>
        <v>#REF!</v>
      </c>
      <c r="H58" s="142"/>
      <c r="I58" s="142"/>
      <c r="J58" s="143"/>
    </row>
    <row r="59" spans="1:10" ht="16.5" customHeight="1" hidden="1">
      <c r="A59" s="268" t="s">
        <v>410</v>
      </c>
      <c r="B59" s="281">
        <v>20</v>
      </c>
      <c r="C59" s="62">
        <v>3</v>
      </c>
      <c r="D59" s="62">
        <v>2</v>
      </c>
      <c r="E59" s="63">
        <v>2025800</v>
      </c>
      <c r="F59" s="61"/>
      <c r="G59" s="139" t="e">
        <f>SUM(G60)</f>
        <v>#REF!</v>
      </c>
      <c r="H59" s="142"/>
      <c r="I59" s="142"/>
      <c r="J59" s="143"/>
    </row>
    <row r="60" spans="1:10" ht="30.75" customHeight="1" hidden="1">
      <c r="A60" s="269" t="s">
        <v>403</v>
      </c>
      <c r="B60" s="281">
        <v>20</v>
      </c>
      <c r="C60" s="62">
        <v>3</v>
      </c>
      <c r="D60" s="62">
        <v>2</v>
      </c>
      <c r="E60" s="63">
        <v>2025800</v>
      </c>
      <c r="F60" s="61">
        <v>14</v>
      </c>
      <c r="G60" s="139" t="e">
        <f>SUM(лист!#REF!-лист!#REF!)</f>
        <v>#REF!</v>
      </c>
      <c r="H60" s="142"/>
      <c r="I60" s="142"/>
      <c r="J60" s="143"/>
    </row>
    <row r="61" spans="1:10" ht="29.25" customHeight="1">
      <c r="A61" s="269" t="s">
        <v>403</v>
      </c>
      <c r="B61" s="281">
        <v>20</v>
      </c>
      <c r="C61" s="62">
        <v>3</v>
      </c>
      <c r="D61" s="62">
        <v>2</v>
      </c>
      <c r="E61" s="63">
        <v>2026700</v>
      </c>
      <c r="F61" s="61">
        <v>14</v>
      </c>
      <c r="G61" s="139">
        <f>SUM(H61:J61)</f>
        <v>112581</v>
      </c>
      <c r="H61" s="141">
        <f>SUM(лист!S42)</f>
        <v>98371</v>
      </c>
      <c r="I61" s="141">
        <f>SUM(лист!T42)</f>
        <v>14210</v>
      </c>
      <c r="J61" s="148">
        <f>SUM(лист!U42)</f>
        <v>0</v>
      </c>
    </row>
    <row r="62" spans="1:10" ht="19.5" customHeight="1" hidden="1">
      <c r="A62" s="269" t="s">
        <v>211</v>
      </c>
      <c r="B62" s="281">
        <v>20</v>
      </c>
      <c r="C62" s="62">
        <v>3</v>
      </c>
      <c r="D62" s="62">
        <v>2</v>
      </c>
      <c r="E62" s="63">
        <v>2027200</v>
      </c>
      <c r="F62" s="61">
        <v>14</v>
      </c>
      <c r="G62" s="139" t="e">
        <f>SUM(лист!#REF!)</f>
        <v>#REF!</v>
      </c>
      <c r="H62" s="142"/>
      <c r="I62" s="142"/>
      <c r="J62" s="143"/>
    </row>
    <row r="63" spans="1:10" ht="30" customHeight="1" hidden="1">
      <c r="A63" s="269" t="s">
        <v>212</v>
      </c>
      <c r="B63" s="281">
        <v>20</v>
      </c>
      <c r="C63" s="62">
        <v>3</v>
      </c>
      <c r="D63" s="62">
        <v>2</v>
      </c>
      <c r="E63" s="63">
        <v>2027600</v>
      </c>
      <c r="F63" s="61"/>
      <c r="G63" s="139" t="e">
        <f>SUM(G64)</f>
        <v>#REF!</v>
      </c>
      <c r="H63" s="142"/>
      <c r="I63" s="142"/>
      <c r="J63" s="143"/>
    </row>
    <row r="64" spans="1:10" ht="20.25" customHeight="1" hidden="1">
      <c r="A64" s="269" t="s">
        <v>408</v>
      </c>
      <c r="B64" s="281">
        <v>20</v>
      </c>
      <c r="C64" s="62">
        <v>3</v>
      </c>
      <c r="D64" s="62">
        <v>2</v>
      </c>
      <c r="E64" s="63">
        <v>2027600</v>
      </c>
      <c r="F64" s="61">
        <v>5</v>
      </c>
      <c r="G64" s="139" t="e">
        <f>SUM(лист!#REF!)</f>
        <v>#REF!</v>
      </c>
      <c r="H64" s="142"/>
      <c r="I64" s="142"/>
      <c r="J64" s="143"/>
    </row>
    <row r="65" spans="1:10" ht="20.25" customHeight="1" hidden="1">
      <c r="A65" s="268" t="s">
        <v>339</v>
      </c>
      <c r="B65" s="281">
        <v>20</v>
      </c>
      <c r="C65" s="62">
        <v>3</v>
      </c>
      <c r="D65" s="62">
        <v>2</v>
      </c>
      <c r="E65" s="63">
        <v>7950000</v>
      </c>
      <c r="F65" s="61"/>
      <c r="G65" s="139" t="e">
        <f>SUM(G66)</f>
        <v>#REF!</v>
      </c>
      <c r="H65" s="142"/>
      <c r="I65" s="142"/>
      <c r="J65" s="143"/>
    </row>
    <row r="66" spans="1:10" ht="27.75" customHeight="1" hidden="1">
      <c r="A66" s="274" t="s">
        <v>401</v>
      </c>
      <c r="B66" s="281">
        <v>20</v>
      </c>
      <c r="C66" s="62">
        <v>3</v>
      </c>
      <c r="D66" s="62">
        <v>2</v>
      </c>
      <c r="E66" s="63">
        <v>7950000</v>
      </c>
      <c r="F66" s="61">
        <v>500</v>
      </c>
      <c r="G66" s="139" t="e">
        <f>SUM(лист!#REF!)</f>
        <v>#REF!</v>
      </c>
      <c r="H66" s="142"/>
      <c r="I66" s="142"/>
      <c r="J66" s="143"/>
    </row>
    <row r="67" spans="1:10" ht="33.75" customHeight="1">
      <c r="A67" s="267" t="s">
        <v>400</v>
      </c>
      <c r="B67" s="280">
        <v>20</v>
      </c>
      <c r="C67" s="59">
        <v>3</v>
      </c>
      <c r="D67" s="59">
        <v>9</v>
      </c>
      <c r="E67" s="60"/>
      <c r="F67" s="58"/>
      <c r="G67" s="137">
        <f>SUM(G68+G70)</f>
        <v>5015</v>
      </c>
      <c r="H67" s="137">
        <f>SUM(H68+H70)</f>
        <v>5015</v>
      </c>
      <c r="I67" s="137">
        <f>SUM(I68+I70)</f>
        <v>0</v>
      </c>
      <c r="J67" s="138">
        <f>SUM(J68+J70)</f>
        <v>0</v>
      </c>
    </row>
    <row r="68" spans="1:10" s="86" customFormat="1" ht="31.5" customHeight="1">
      <c r="A68" s="267" t="s">
        <v>402</v>
      </c>
      <c r="B68" s="280">
        <v>20</v>
      </c>
      <c r="C68" s="59">
        <v>3</v>
      </c>
      <c r="D68" s="59">
        <v>9</v>
      </c>
      <c r="E68" s="60">
        <v>2180100</v>
      </c>
      <c r="F68" s="58"/>
      <c r="G68" s="137">
        <f>SUM(G69)</f>
        <v>723</v>
      </c>
      <c r="H68" s="137">
        <f>SUM(H69)</f>
        <v>723</v>
      </c>
      <c r="I68" s="137">
        <f>SUM(I69)</f>
        <v>0</v>
      </c>
      <c r="J68" s="138">
        <f>SUM(J69)</f>
        <v>0</v>
      </c>
    </row>
    <row r="69" spans="1:10" ht="21.75" customHeight="1">
      <c r="A69" s="268" t="s">
        <v>403</v>
      </c>
      <c r="B69" s="281">
        <v>20</v>
      </c>
      <c r="C69" s="62">
        <v>3</v>
      </c>
      <c r="D69" s="62">
        <v>9</v>
      </c>
      <c r="E69" s="63">
        <v>2180100</v>
      </c>
      <c r="F69" s="61">
        <v>14</v>
      </c>
      <c r="G69" s="139">
        <f>SUM(H69:J69)</f>
        <v>723</v>
      </c>
      <c r="H69" s="141">
        <f>SUM(лист!S50)</f>
        <v>723</v>
      </c>
      <c r="I69" s="141">
        <f>SUM(лист!T50)</f>
        <v>0</v>
      </c>
      <c r="J69" s="148">
        <f>SUM(лист!U50)</f>
        <v>0</v>
      </c>
    </row>
    <row r="70" spans="1:10" s="86" customFormat="1" ht="18" customHeight="1">
      <c r="A70" s="267" t="s">
        <v>381</v>
      </c>
      <c r="B70" s="280">
        <v>20</v>
      </c>
      <c r="C70" s="59">
        <v>3</v>
      </c>
      <c r="D70" s="59">
        <v>9</v>
      </c>
      <c r="E70" s="60">
        <v>3020000</v>
      </c>
      <c r="F70" s="58"/>
      <c r="G70" s="137">
        <f>SUM(G71)</f>
        <v>4292</v>
      </c>
      <c r="H70" s="137">
        <f>SUM(H71)</f>
        <v>4292</v>
      </c>
      <c r="I70" s="137">
        <f>SUM(I71)</f>
        <v>0</v>
      </c>
      <c r="J70" s="138">
        <f>SUM(J71)</f>
        <v>0</v>
      </c>
    </row>
    <row r="71" spans="1:10" ht="18" customHeight="1">
      <c r="A71" s="268" t="s">
        <v>4</v>
      </c>
      <c r="B71" s="281">
        <v>20</v>
      </c>
      <c r="C71" s="62">
        <v>3</v>
      </c>
      <c r="D71" s="62">
        <v>9</v>
      </c>
      <c r="E71" s="63">
        <v>3029900</v>
      </c>
      <c r="F71" s="61">
        <v>1</v>
      </c>
      <c r="G71" s="139">
        <f>SUM(H71:J71)</f>
        <v>4292</v>
      </c>
      <c r="H71" s="141">
        <f>SUM(лист!S51)</f>
        <v>4292</v>
      </c>
      <c r="I71" s="141">
        <f>SUM(лист!T51)</f>
        <v>0</v>
      </c>
      <c r="J71" s="148">
        <f>SUM(лист!U51)</f>
        <v>0</v>
      </c>
    </row>
    <row r="72" spans="1:10" ht="18" customHeight="1">
      <c r="A72" s="267" t="s">
        <v>334</v>
      </c>
      <c r="B72" s="280">
        <v>20</v>
      </c>
      <c r="C72" s="59">
        <v>4</v>
      </c>
      <c r="D72" s="59"/>
      <c r="E72" s="60"/>
      <c r="F72" s="58"/>
      <c r="G72" s="137">
        <f>SUM(H72:J72)</f>
        <v>46851.399999999994</v>
      </c>
      <c r="H72" s="137">
        <f>SUM(H73+H76+H79+H83)</f>
        <v>44970.2</v>
      </c>
      <c r="I72" s="137">
        <f>SUM(I73+I76+I79+I83)</f>
        <v>490</v>
      </c>
      <c r="J72" s="138">
        <f>SUM(J73+J76+J79+J83)</f>
        <v>1391.2</v>
      </c>
    </row>
    <row r="73" spans="1:10" ht="18" customHeight="1">
      <c r="A73" s="275" t="s">
        <v>65</v>
      </c>
      <c r="B73" s="280">
        <v>20</v>
      </c>
      <c r="C73" s="59">
        <v>4</v>
      </c>
      <c r="D73" s="59">
        <v>5</v>
      </c>
      <c r="E73" s="60"/>
      <c r="F73" s="58"/>
      <c r="G73" s="137">
        <f>SUM(G74)</f>
        <v>490</v>
      </c>
      <c r="H73" s="137">
        <f aca="true" t="shared" si="4" ref="H73:J74">SUM(H74)</f>
        <v>0</v>
      </c>
      <c r="I73" s="137">
        <f t="shared" si="4"/>
        <v>490</v>
      </c>
      <c r="J73" s="138">
        <f t="shared" si="4"/>
        <v>0</v>
      </c>
    </row>
    <row r="74" spans="1:10" ht="18" customHeight="1">
      <c r="A74" s="268" t="s">
        <v>406</v>
      </c>
      <c r="B74" s="281">
        <v>20</v>
      </c>
      <c r="C74" s="62">
        <v>4</v>
      </c>
      <c r="D74" s="62">
        <v>5</v>
      </c>
      <c r="E74" s="63">
        <v>5220000</v>
      </c>
      <c r="F74" s="58"/>
      <c r="G74" s="139">
        <f>SUM(G75)</f>
        <v>490</v>
      </c>
      <c r="H74" s="139">
        <f t="shared" si="4"/>
        <v>0</v>
      </c>
      <c r="I74" s="139">
        <f t="shared" si="4"/>
        <v>490</v>
      </c>
      <c r="J74" s="140">
        <f t="shared" si="4"/>
        <v>0</v>
      </c>
    </row>
    <row r="75" spans="1:10" ht="18" customHeight="1">
      <c r="A75" s="268" t="s">
        <v>47</v>
      </c>
      <c r="B75" s="281">
        <v>20</v>
      </c>
      <c r="C75" s="62">
        <v>4</v>
      </c>
      <c r="D75" s="62">
        <v>5</v>
      </c>
      <c r="E75" s="63">
        <v>5223600</v>
      </c>
      <c r="F75" s="61">
        <v>342</v>
      </c>
      <c r="G75" s="139">
        <f>SUM(H75:J75)</f>
        <v>490</v>
      </c>
      <c r="H75" s="141">
        <f>SUM(лист!S58)</f>
        <v>0</v>
      </c>
      <c r="I75" s="141">
        <f>SUM(лист!T58)</f>
        <v>490</v>
      </c>
      <c r="J75" s="148">
        <f>SUM(лист!U58)</f>
        <v>0</v>
      </c>
    </row>
    <row r="76" spans="1:10" s="86" customFormat="1" ht="18" customHeight="1">
      <c r="A76" s="267" t="s">
        <v>278</v>
      </c>
      <c r="B76" s="280">
        <v>20</v>
      </c>
      <c r="C76" s="59">
        <v>4</v>
      </c>
      <c r="D76" s="59">
        <v>8</v>
      </c>
      <c r="E76" s="60"/>
      <c r="F76" s="58"/>
      <c r="G76" s="137">
        <f>SUM(G77)</f>
        <v>8500</v>
      </c>
      <c r="H76" s="137">
        <f aca="true" t="shared" si="5" ref="H76:J77">SUM(H77)</f>
        <v>8500</v>
      </c>
      <c r="I76" s="137">
        <f t="shared" si="5"/>
        <v>0</v>
      </c>
      <c r="J76" s="138">
        <f t="shared" si="5"/>
        <v>0</v>
      </c>
    </row>
    <row r="77" spans="1:10" ht="18" customHeight="1">
      <c r="A77" s="268" t="s">
        <v>404</v>
      </c>
      <c r="B77" s="281">
        <v>20</v>
      </c>
      <c r="C77" s="62">
        <v>4</v>
      </c>
      <c r="D77" s="62">
        <v>8</v>
      </c>
      <c r="E77" s="63">
        <v>3030000</v>
      </c>
      <c r="F77" s="61"/>
      <c r="G77" s="139">
        <f>SUM(G78)</f>
        <v>8500</v>
      </c>
      <c r="H77" s="139">
        <f>SUM(H78)</f>
        <v>8500</v>
      </c>
      <c r="I77" s="139">
        <f t="shared" si="5"/>
        <v>0</v>
      </c>
      <c r="J77" s="140">
        <f t="shared" si="5"/>
        <v>0</v>
      </c>
    </row>
    <row r="78" spans="1:10" ht="18" customHeight="1">
      <c r="A78" s="268" t="s">
        <v>405</v>
      </c>
      <c r="B78" s="281">
        <v>20</v>
      </c>
      <c r="C78" s="62">
        <v>4</v>
      </c>
      <c r="D78" s="62">
        <v>8</v>
      </c>
      <c r="E78" s="63">
        <v>3030200</v>
      </c>
      <c r="F78" s="61">
        <v>6</v>
      </c>
      <c r="G78" s="139">
        <f>SUM(H78:J78)</f>
        <v>8500</v>
      </c>
      <c r="H78" s="141">
        <f>SUM(лист!S60)</f>
        <v>8500</v>
      </c>
      <c r="I78" s="142"/>
      <c r="J78" s="143"/>
    </row>
    <row r="79" spans="1:10" s="86" customFormat="1" ht="18" customHeight="1">
      <c r="A79" s="267" t="s">
        <v>382</v>
      </c>
      <c r="B79" s="280">
        <v>20</v>
      </c>
      <c r="C79" s="59">
        <v>4</v>
      </c>
      <c r="D79" s="59">
        <v>10</v>
      </c>
      <c r="E79" s="60"/>
      <c r="F79" s="58"/>
      <c r="G79" s="137">
        <f aca="true" t="shared" si="6" ref="G79:J80">SUM(G80)</f>
        <v>17126.2</v>
      </c>
      <c r="H79" s="137">
        <f t="shared" si="6"/>
        <v>15826.2</v>
      </c>
      <c r="I79" s="137">
        <f t="shared" si="6"/>
        <v>0</v>
      </c>
      <c r="J79" s="138">
        <f t="shared" si="6"/>
        <v>1300</v>
      </c>
    </row>
    <row r="80" spans="1:10" ht="18" customHeight="1">
      <c r="A80" s="268" t="s">
        <v>383</v>
      </c>
      <c r="B80" s="281">
        <v>20</v>
      </c>
      <c r="C80" s="62">
        <v>4</v>
      </c>
      <c r="D80" s="62">
        <v>10</v>
      </c>
      <c r="E80" s="63">
        <v>3300000</v>
      </c>
      <c r="F80" s="61"/>
      <c r="G80" s="139">
        <f>SUM(G81+G82)</f>
        <v>17126.2</v>
      </c>
      <c r="H80" s="139">
        <f>SUM(H81+H82)</f>
        <v>15826.2</v>
      </c>
      <c r="I80" s="139">
        <f t="shared" si="6"/>
        <v>0</v>
      </c>
      <c r="J80" s="140">
        <f t="shared" si="6"/>
        <v>1300</v>
      </c>
    </row>
    <row r="81" spans="1:10" ht="18" customHeight="1">
      <c r="A81" s="268" t="s">
        <v>4</v>
      </c>
      <c r="B81" s="281">
        <v>20</v>
      </c>
      <c r="C81" s="62">
        <v>4</v>
      </c>
      <c r="D81" s="62">
        <v>10</v>
      </c>
      <c r="E81" s="63">
        <v>3309900</v>
      </c>
      <c r="F81" s="61">
        <v>1</v>
      </c>
      <c r="G81" s="139">
        <f aca="true" t="shared" si="7" ref="G81:G87">SUM(H81:J81)</f>
        <v>13704</v>
      </c>
      <c r="H81" s="141">
        <f>SUM(лист!S62)</f>
        <v>12404</v>
      </c>
      <c r="I81" s="141">
        <f>SUM(лист!T62)</f>
        <v>0</v>
      </c>
      <c r="J81" s="148">
        <f>SUM(лист!U62)</f>
        <v>1300</v>
      </c>
    </row>
    <row r="82" spans="1:10" ht="18" customHeight="1">
      <c r="A82" s="281" t="s">
        <v>450</v>
      </c>
      <c r="B82" s="281">
        <v>20</v>
      </c>
      <c r="C82" s="62">
        <v>4</v>
      </c>
      <c r="D82" s="62">
        <v>10</v>
      </c>
      <c r="E82" s="63">
        <v>3300200</v>
      </c>
      <c r="F82" s="61">
        <v>500</v>
      </c>
      <c r="G82" s="139">
        <f>SUM(H82:J82)</f>
        <v>3422.2</v>
      </c>
      <c r="H82" s="141">
        <f>SUM(лист!S65)</f>
        <v>3422.2</v>
      </c>
      <c r="I82" s="141"/>
      <c r="J82" s="148"/>
    </row>
    <row r="83" spans="1:10" s="89" customFormat="1" ht="18" customHeight="1">
      <c r="A83" s="267" t="s">
        <v>280</v>
      </c>
      <c r="B83" s="280">
        <v>20</v>
      </c>
      <c r="C83" s="59">
        <v>4</v>
      </c>
      <c r="D83" s="59">
        <v>12</v>
      </c>
      <c r="E83" s="60"/>
      <c r="F83" s="58"/>
      <c r="G83" s="137">
        <f t="shared" si="7"/>
        <v>20735.2</v>
      </c>
      <c r="H83" s="146">
        <f>SUM(H84+H86)</f>
        <v>20644</v>
      </c>
      <c r="I83" s="146">
        <f aca="true" t="shared" si="8" ref="H83:J84">SUM(I84)</f>
        <v>0</v>
      </c>
      <c r="J83" s="147">
        <f t="shared" si="8"/>
        <v>91.2</v>
      </c>
    </row>
    <row r="84" spans="1:10" s="87" customFormat="1" ht="18" customHeight="1">
      <c r="A84" s="269" t="s">
        <v>350</v>
      </c>
      <c r="B84" s="281">
        <v>20</v>
      </c>
      <c r="C84" s="62">
        <v>4</v>
      </c>
      <c r="D84" s="62">
        <v>12</v>
      </c>
      <c r="E84" s="63">
        <v>929900</v>
      </c>
      <c r="F84" s="61"/>
      <c r="G84" s="139">
        <f t="shared" si="7"/>
        <v>19235.2</v>
      </c>
      <c r="H84" s="141">
        <f t="shared" si="8"/>
        <v>19144</v>
      </c>
      <c r="I84" s="141">
        <f t="shared" si="8"/>
        <v>0</v>
      </c>
      <c r="J84" s="148">
        <f t="shared" si="8"/>
        <v>91.2</v>
      </c>
    </row>
    <row r="85" spans="1:10" s="87" customFormat="1" ht="18" customHeight="1">
      <c r="A85" s="268" t="s">
        <v>4</v>
      </c>
      <c r="B85" s="281">
        <v>20</v>
      </c>
      <c r="C85" s="62">
        <v>4</v>
      </c>
      <c r="D85" s="62">
        <v>12</v>
      </c>
      <c r="E85" s="63">
        <v>929900</v>
      </c>
      <c r="F85" s="61">
        <v>1</v>
      </c>
      <c r="G85" s="139">
        <f t="shared" si="7"/>
        <v>19235.2</v>
      </c>
      <c r="H85" s="141">
        <f>SUM(лист!S70)</f>
        <v>19144</v>
      </c>
      <c r="I85" s="141">
        <f>SUM(лист!T70)</f>
        <v>0</v>
      </c>
      <c r="J85" s="148">
        <f>SUM(лист!U70)</f>
        <v>91.2</v>
      </c>
    </row>
    <row r="86" spans="1:10" s="87" customFormat="1" ht="18" customHeight="1">
      <c r="A86" s="268" t="s">
        <v>339</v>
      </c>
      <c r="B86" s="281">
        <v>20</v>
      </c>
      <c r="C86" s="62">
        <v>4</v>
      </c>
      <c r="D86" s="62">
        <v>12</v>
      </c>
      <c r="E86" s="63">
        <v>7950000</v>
      </c>
      <c r="F86" s="61"/>
      <c r="G86" s="139">
        <f t="shared" si="7"/>
        <v>1500</v>
      </c>
      <c r="H86" s="141">
        <f>SUM(H87)</f>
        <v>1500</v>
      </c>
      <c r="I86" s="141"/>
      <c r="J86" s="148"/>
    </row>
    <row r="87" spans="1:10" s="87" customFormat="1" ht="18" customHeight="1">
      <c r="A87" s="288" t="s">
        <v>439</v>
      </c>
      <c r="B87" s="281">
        <v>20</v>
      </c>
      <c r="C87" s="62">
        <v>4</v>
      </c>
      <c r="D87" s="62">
        <v>12</v>
      </c>
      <c r="E87" s="63">
        <v>7950000</v>
      </c>
      <c r="F87" s="61">
        <v>500</v>
      </c>
      <c r="G87" s="139">
        <f t="shared" si="7"/>
        <v>1500</v>
      </c>
      <c r="H87" s="141">
        <f>SUM(лист!S72)</f>
        <v>1500</v>
      </c>
      <c r="I87" s="141">
        <f>SUM(лист!T72)</f>
        <v>0</v>
      </c>
      <c r="J87" s="148">
        <f>SUM(лист!U72)</f>
        <v>0</v>
      </c>
    </row>
    <row r="88" spans="1:10" s="86" customFormat="1" ht="18" customHeight="1">
      <c r="A88" s="267" t="s">
        <v>335</v>
      </c>
      <c r="B88" s="280">
        <v>20</v>
      </c>
      <c r="C88" s="59">
        <v>5</v>
      </c>
      <c r="D88" s="59"/>
      <c r="E88" s="60"/>
      <c r="F88" s="58"/>
      <c r="G88" s="137">
        <f>SUM(G89+G104+G116)</f>
        <v>179309.8</v>
      </c>
      <c r="H88" s="137">
        <f>SUM(H89+H104+H116)</f>
        <v>93270.1</v>
      </c>
      <c r="I88" s="137">
        <f>SUM(I89+I104+I116)</f>
        <v>83645.3</v>
      </c>
      <c r="J88" s="138">
        <f>SUM(J89+J104+J116)</f>
        <v>2394.4</v>
      </c>
    </row>
    <row r="89" spans="1:10" s="86" customFormat="1" ht="18" customHeight="1">
      <c r="A89" s="270" t="s">
        <v>282</v>
      </c>
      <c r="B89" s="280">
        <v>20</v>
      </c>
      <c r="C89" s="59">
        <v>5</v>
      </c>
      <c r="D89" s="59">
        <v>1</v>
      </c>
      <c r="E89" s="60"/>
      <c r="F89" s="58"/>
      <c r="G89" s="137">
        <f>SUM(G91+G95+G90+G100+G102)</f>
        <v>63941.3</v>
      </c>
      <c r="H89" s="137">
        <f>SUM(H91+H95+H90+H100+H102)</f>
        <v>25693.6</v>
      </c>
      <c r="I89" s="137">
        <f>SUM(I91+I95+I90+I100+I102)</f>
        <v>35853.3</v>
      </c>
      <c r="J89" s="138">
        <f>SUM(J91+J95+J90+J100+J102)</f>
        <v>2394.4</v>
      </c>
    </row>
    <row r="90" spans="1:10" s="86" customFormat="1" ht="18" customHeight="1">
      <c r="A90" s="269" t="s">
        <v>437</v>
      </c>
      <c r="B90" s="281">
        <v>20</v>
      </c>
      <c r="C90" s="62">
        <v>5</v>
      </c>
      <c r="D90" s="62">
        <v>1</v>
      </c>
      <c r="E90" s="63">
        <v>1020102</v>
      </c>
      <c r="F90" s="61">
        <v>3</v>
      </c>
      <c r="G90" s="139">
        <f>SUM(H90:J90)</f>
        <v>2394.4</v>
      </c>
      <c r="H90" s="139">
        <f>SUM(лист!S84)</f>
        <v>0</v>
      </c>
      <c r="I90" s="139">
        <f>SUM(лист!T84)</f>
        <v>0</v>
      </c>
      <c r="J90" s="140">
        <f>SUM(лист!U84)</f>
        <v>2394.4</v>
      </c>
    </row>
    <row r="91" spans="1:10" s="89" customFormat="1" ht="18" customHeight="1">
      <c r="A91" s="268" t="s">
        <v>398</v>
      </c>
      <c r="B91" s="281">
        <v>20</v>
      </c>
      <c r="C91" s="62">
        <v>5</v>
      </c>
      <c r="D91" s="62">
        <v>1</v>
      </c>
      <c r="E91" s="63">
        <v>5220000</v>
      </c>
      <c r="F91" s="61"/>
      <c r="G91" s="139">
        <f>SUM(G92)</f>
        <v>38063.2</v>
      </c>
      <c r="H91" s="139">
        <f>SUM(H92)</f>
        <v>2209.8999999999996</v>
      </c>
      <c r="I91" s="139">
        <f>SUM(I92)</f>
        <v>35853.3</v>
      </c>
      <c r="J91" s="140">
        <f>SUM(J92)</f>
        <v>0</v>
      </c>
    </row>
    <row r="92" spans="1:10" s="89" customFormat="1" ht="18" customHeight="1">
      <c r="A92" s="274" t="s">
        <v>28</v>
      </c>
      <c r="B92" s="281">
        <v>20</v>
      </c>
      <c r="C92" s="62">
        <v>5</v>
      </c>
      <c r="D92" s="62">
        <v>1</v>
      </c>
      <c r="E92" s="63">
        <v>5220000</v>
      </c>
      <c r="F92" s="61"/>
      <c r="G92" s="139">
        <f>SUM(G93+G94)</f>
        <v>38063.2</v>
      </c>
      <c r="H92" s="139">
        <f>SUM(H93:H94)</f>
        <v>2209.8999999999996</v>
      </c>
      <c r="I92" s="139">
        <f>SUM(I93:I94)</f>
        <v>35853.3</v>
      </c>
      <c r="J92" s="140"/>
    </row>
    <row r="93" spans="1:10" s="89" customFormat="1" ht="28.5" customHeight="1">
      <c r="A93" s="276" t="s">
        <v>418</v>
      </c>
      <c r="B93" s="281">
        <v>20</v>
      </c>
      <c r="C93" s="62">
        <v>5</v>
      </c>
      <c r="D93" s="62">
        <v>1</v>
      </c>
      <c r="E93" s="63">
        <v>5222701</v>
      </c>
      <c r="F93" s="61">
        <v>3</v>
      </c>
      <c r="G93" s="139">
        <f>SUM(H93:J93)</f>
        <v>13385.5</v>
      </c>
      <c r="H93" s="141">
        <f>SUM(лист!S86)</f>
        <v>925.3</v>
      </c>
      <c r="I93" s="141">
        <f>SUM(лист!T86)</f>
        <v>12460.2</v>
      </c>
      <c r="J93" s="148">
        <f>SUM(лист!U86)</f>
        <v>0</v>
      </c>
    </row>
    <row r="94" spans="1:10" s="87" customFormat="1" ht="32.25" customHeight="1">
      <c r="A94" s="276" t="s">
        <v>417</v>
      </c>
      <c r="B94" s="281">
        <v>20</v>
      </c>
      <c r="C94" s="62">
        <v>5</v>
      </c>
      <c r="D94" s="62">
        <v>1</v>
      </c>
      <c r="E94" s="63">
        <v>5222705</v>
      </c>
      <c r="F94" s="61">
        <v>3</v>
      </c>
      <c r="G94" s="139">
        <f>SUM(H94:J94)</f>
        <v>24677.699999999997</v>
      </c>
      <c r="H94" s="141">
        <f>SUM(лист!S87)</f>
        <v>1284.6</v>
      </c>
      <c r="I94" s="141">
        <f>SUM(лист!T87)</f>
        <v>23393.1</v>
      </c>
      <c r="J94" s="148">
        <f>SUM(лист!U87)</f>
        <v>0</v>
      </c>
    </row>
    <row r="95" spans="1:10" s="86" customFormat="1" ht="18" customHeight="1">
      <c r="A95" s="269" t="s">
        <v>336</v>
      </c>
      <c r="B95" s="281">
        <v>20</v>
      </c>
      <c r="C95" s="62">
        <v>5</v>
      </c>
      <c r="D95" s="62">
        <v>1</v>
      </c>
      <c r="E95" s="63">
        <v>0</v>
      </c>
      <c r="F95" s="61"/>
      <c r="G95" s="139">
        <f>SUM(G96)</f>
        <v>10440</v>
      </c>
      <c r="H95" s="139">
        <f>SUM(H96)</f>
        <v>10440</v>
      </c>
      <c r="I95" s="139">
        <v>0</v>
      </c>
      <c r="J95" s="140">
        <v>0</v>
      </c>
    </row>
    <row r="96" spans="1:10" ht="30.75" customHeight="1" thickBot="1">
      <c r="A96" s="269" t="s">
        <v>416</v>
      </c>
      <c r="B96" s="281">
        <v>20</v>
      </c>
      <c r="C96" s="62">
        <v>5</v>
      </c>
      <c r="D96" s="62">
        <v>1</v>
      </c>
      <c r="E96" s="63">
        <v>3500100</v>
      </c>
      <c r="F96" s="61">
        <v>6</v>
      </c>
      <c r="G96" s="139">
        <f>SUM(H96:J96)</f>
        <v>10440</v>
      </c>
      <c r="H96" s="141">
        <f>SUM(лист!S83)</f>
        <v>10440</v>
      </c>
      <c r="I96" s="141">
        <f>SUM(лист!T83)</f>
        <v>0</v>
      </c>
      <c r="J96" s="148">
        <f>SUM(лист!U83)</f>
        <v>0</v>
      </c>
    </row>
    <row r="97" spans="1:10" ht="18" customHeight="1">
      <c r="A97" s="508" t="s">
        <v>329</v>
      </c>
      <c r="B97" s="510" t="s">
        <v>315</v>
      </c>
      <c r="C97" s="502"/>
      <c r="D97" s="502"/>
      <c r="E97" s="502"/>
      <c r="F97" s="503"/>
      <c r="G97" s="505" t="s">
        <v>219</v>
      </c>
      <c r="H97" s="505" t="s">
        <v>120</v>
      </c>
      <c r="I97" s="505"/>
      <c r="J97" s="507"/>
    </row>
    <row r="98" spans="1:10" ht="122.25" customHeight="1" thickBot="1">
      <c r="A98" s="509"/>
      <c r="B98" s="282" t="s">
        <v>215</v>
      </c>
      <c r="C98" s="104" t="s">
        <v>117</v>
      </c>
      <c r="D98" s="104" t="s">
        <v>118</v>
      </c>
      <c r="E98" s="104" t="s">
        <v>216</v>
      </c>
      <c r="F98" s="104" t="s">
        <v>217</v>
      </c>
      <c r="G98" s="506"/>
      <c r="H98" s="22" t="s">
        <v>319</v>
      </c>
      <c r="I98" s="22" t="s">
        <v>320</v>
      </c>
      <c r="J98" s="105" t="s">
        <v>321</v>
      </c>
    </row>
    <row r="99" spans="1:10" ht="19.5" customHeight="1" thickBot="1">
      <c r="A99" s="273">
        <v>1</v>
      </c>
      <c r="B99" s="283">
        <v>2</v>
      </c>
      <c r="C99" s="85">
        <v>3</v>
      </c>
      <c r="D99" s="85">
        <v>4</v>
      </c>
      <c r="E99" s="85">
        <v>5</v>
      </c>
      <c r="F99" s="85">
        <v>6</v>
      </c>
      <c r="G99" s="85">
        <v>7</v>
      </c>
      <c r="H99" s="97">
        <v>8</v>
      </c>
      <c r="I99" s="97">
        <v>9</v>
      </c>
      <c r="J99" s="98">
        <v>10</v>
      </c>
    </row>
    <row r="100" spans="1:10" ht="19.5" customHeight="1">
      <c r="A100" s="277" t="s">
        <v>358</v>
      </c>
      <c r="B100" s="284">
        <v>20</v>
      </c>
      <c r="C100" s="156">
        <v>5</v>
      </c>
      <c r="D100" s="156">
        <v>1</v>
      </c>
      <c r="E100" s="157">
        <v>980201</v>
      </c>
      <c r="F100" s="155">
        <v>6</v>
      </c>
      <c r="G100" s="158">
        <f>SUM(G101)</f>
        <v>7195.9</v>
      </c>
      <c r="H100" s="158">
        <f>SUM(H101)</f>
        <v>7195.9</v>
      </c>
      <c r="I100" s="158">
        <f>SUM(I101)</f>
        <v>0</v>
      </c>
      <c r="J100" s="285">
        <f>SUM(J101)</f>
        <v>0</v>
      </c>
    </row>
    <row r="101" spans="1:10" ht="19.5" customHeight="1">
      <c r="A101" s="268" t="s">
        <v>359</v>
      </c>
      <c r="B101" s="286">
        <v>20</v>
      </c>
      <c r="C101" s="152">
        <v>5</v>
      </c>
      <c r="D101" s="152">
        <v>1</v>
      </c>
      <c r="E101" s="159">
        <v>980201</v>
      </c>
      <c r="F101" s="151">
        <v>6</v>
      </c>
      <c r="G101" s="160">
        <f>SUM(H101:J101)</f>
        <v>7195.9</v>
      </c>
      <c r="H101" s="141">
        <f>SUM(лист!S76)</f>
        <v>7195.9</v>
      </c>
      <c r="I101" s="141">
        <f>SUM(лист!T76)</f>
        <v>0</v>
      </c>
      <c r="J101" s="148">
        <f>SUM(лист!U76)</f>
        <v>0</v>
      </c>
    </row>
    <row r="102" spans="1:10" ht="18" customHeight="1">
      <c r="A102" s="268" t="s">
        <v>339</v>
      </c>
      <c r="B102" s="281">
        <v>20</v>
      </c>
      <c r="C102" s="62">
        <v>5</v>
      </c>
      <c r="D102" s="62">
        <v>1</v>
      </c>
      <c r="E102" s="63">
        <v>7950000</v>
      </c>
      <c r="F102" s="61"/>
      <c r="G102" s="139">
        <f>SUM(G103)</f>
        <v>5847.8</v>
      </c>
      <c r="H102" s="139">
        <f>SUM(H103)</f>
        <v>5847.8</v>
      </c>
      <c r="I102" s="139">
        <f>SUM(I103)</f>
        <v>0</v>
      </c>
      <c r="J102" s="140">
        <f>SUM(J103)</f>
        <v>0</v>
      </c>
    </row>
    <row r="103" spans="1:10" ht="18" customHeight="1">
      <c r="A103" s="269" t="s">
        <v>0</v>
      </c>
      <c r="B103" s="281">
        <v>20</v>
      </c>
      <c r="C103" s="62">
        <v>5</v>
      </c>
      <c r="D103" s="62">
        <v>1</v>
      </c>
      <c r="E103" s="63">
        <v>7950000</v>
      </c>
      <c r="F103" s="61">
        <v>500</v>
      </c>
      <c r="G103" s="139">
        <f>SUM(H103:J103)</f>
        <v>5847.8</v>
      </c>
      <c r="H103" s="141">
        <f>SUM(лист!S75)</f>
        <v>5847.8</v>
      </c>
      <c r="I103" s="141">
        <f>SUM(лист!T75)</f>
        <v>0</v>
      </c>
      <c r="J103" s="148">
        <f>SUM(лист!U75)</f>
        <v>0</v>
      </c>
    </row>
    <row r="104" spans="1:10" s="86" customFormat="1" ht="18" customHeight="1">
      <c r="A104" s="267" t="s">
        <v>337</v>
      </c>
      <c r="B104" s="280">
        <v>20</v>
      </c>
      <c r="C104" s="59">
        <v>5</v>
      </c>
      <c r="D104" s="59">
        <v>2</v>
      </c>
      <c r="E104" s="60"/>
      <c r="F104" s="58"/>
      <c r="G104" s="137">
        <f>SUM(H104:J104)</f>
        <v>67924.2</v>
      </c>
      <c r="H104" s="137">
        <f>SUM(H105+H113+H108)</f>
        <v>20132.2</v>
      </c>
      <c r="I104" s="137">
        <f>SUM(I105+I108)</f>
        <v>47792</v>
      </c>
      <c r="J104" s="138">
        <f>SUM(J105+J113)</f>
        <v>0</v>
      </c>
    </row>
    <row r="105" spans="1:10" s="86" customFormat="1" ht="18" customHeight="1">
      <c r="A105" s="268" t="s">
        <v>338</v>
      </c>
      <c r="B105" s="281">
        <v>20</v>
      </c>
      <c r="C105" s="62">
        <v>5</v>
      </c>
      <c r="D105" s="62">
        <v>2</v>
      </c>
      <c r="E105" s="63">
        <v>3510000</v>
      </c>
      <c r="F105" s="61"/>
      <c r="G105" s="139">
        <f>SUM(G106:G107)</f>
        <v>3828</v>
      </c>
      <c r="H105" s="139">
        <f>SUM(H106:H107)</f>
        <v>3828</v>
      </c>
      <c r="I105" s="139">
        <f>SUM(I106:I107)</f>
        <v>0</v>
      </c>
      <c r="J105" s="140">
        <f>SUM(J106:J107)</f>
        <v>0</v>
      </c>
    </row>
    <row r="106" spans="1:10" ht="33" customHeight="1">
      <c r="A106" s="269" t="s">
        <v>1</v>
      </c>
      <c r="B106" s="281">
        <v>20</v>
      </c>
      <c r="C106" s="62">
        <v>5</v>
      </c>
      <c r="D106" s="62">
        <v>2</v>
      </c>
      <c r="E106" s="63">
        <v>3510400</v>
      </c>
      <c r="F106" s="61">
        <v>6</v>
      </c>
      <c r="G106" s="139">
        <f>SUM(H106:J106)</f>
        <v>3600</v>
      </c>
      <c r="H106" s="139">
        <f>SUM(лист!F91)</f>
        <v>3600</v>
      </c>
      <c r="I106" s="139">
        <f>SUM(лист!G91)</f>
        <v>0</v>
      </c>
      <c r="J106" s="140">
        <f>SUM(лист!H91)</f>
        <v>0</v>
      </c>
    </row>
    <row r="107" spans="1:10" ht="18" customHeight="1">
      <c r="A107" s="268" t="s">
        <v>2</v>
      </c>
      <c r="B107" s="281">
        <v>20</v>
      </c>
      <c r="C107" s="62">
        <v>5</v>
      </c>
      <c r="D107" s="62">
        <v>2</v>
      </c>
      <c r="E107" s="63">
        <v>3510500</v>
      </c>
      <c r="F107" s="61">
        <v>6</v>
      </c>
      <c r="G107" s="139">
        <f>SUM(H107:J107)</f>
        <v>228</v>
      </c>
      <c r="H107" s="141">
        <f>SUM(лист!S90)</f>
        <v>228</v>
      </c>
      <c r="I107" s="141">
        <f>SUM(лист!T89+лист!T90)</f>
        <v>0</v>
      </c>
      <c r="J107" s="148">
        <f>SUM(лист!U89+лист!U90)</f>
        <v>0</v>
      </c>
    </row>
    <row r="108" spans="1:10" s="86" customFormat="1" ht="18" customHeight="1">
      <c r="A108" s="268" t="s">
        <v>398</v>
      </c>
      <c r="B108" s="281">
        <v>20</v>
      </c>
      <c r="C108" s="62">
        <v>5</v>
      </c>
      <c r="D108" s="62">
        <v>2</v>
      </c>
      <c r="E108" s="63">
        <v>5220000</v>
      </c>
      <c r="F108" s="61"/>
      <c r="G108" s="141">
        <f>SUM(G109+G111)</f>
        <v>51721.2</v>
      </c>
      <c r="H108" s="141">
        <f>SUM(H109+H111)</f>
        <v>3929.2</v>
      </c>
      <c r="I108" s="141">
        <f>SUM(I109+I111)</f>
        <v>47792</v>
      </c>
      <c r="J108" s="148">
        <f>SUM(J109:J111)</f>
        <v>0</v>
      </c>
    </row>
    <row r="109" spans="1:10" ht="18" customHeight="1">
      <c r="A109" s="268" t="s">
        <v>413</v>
      </c>
      <c r="B109" s="281">
        <v>20</v>
      </c>
      <c r="C109" s="62">
        <v>5</v>
      </c>
      <c r="D109" s="62">
        <v>2</v>
      </c>
      <c r="E109" s="63">
        <v>5222103</v>
      </c>
      <c r="F109" s="61">
        <v>3</v>
      </c>
      <c r="G109" s="141">
        <f>SUM(G110)</f>
        <v>14725.6</v>
      </c>
      <c r="H109" s="141">
        <f>SUM(H110)</f>
        <v>1111.1</v>
      </c>
      <c r="I109" s="141">
        <f>SUM(I110)</f>
        <v>13614.5</v>
      </c>
      <c r="J109" s="143"/>
    </row>
    <row r="110" spans="1:10" ht="18" customHeight="1">
      <c r="A110" s="269" t="s">
        <v>406</v>
      </c>
      <c r="B110" s="281">
        <v>20</v>
      </c>
      <c r="C110" s="62">
        <v>5</v>
      </c>
      <c r="D110" s="62">
        <v>2</v>
      </c>
      <c r="E110" s="63">
        <v>5222103</v>
      </c>
      <c r="F110" s="61">
        <v>3</v>
      </c>
      <c r="G110" s="139">
        <f>SUM(H110:J110)</f>
        <v>14725.6</v>
      </c>
      <c r="H110" s="141">
        <f>SUM(лист!S95)</f>
        <v>1111.1</v>
      </c>
      <c r="I110" s="141">
        <f>SUM(лист!T95)</f>
        <v>13614.5</v>
      </c>
      <c r="J110" s="143"/>
    </row>
    <row r="111" spans="1:10" ht="18" customHeight="1">
      <c r="A111" s="268" t="s">
        <v>414</v>
      </c>
      <c r="B111" s="281">
        <v>20</v>
      </c>
      <c r="C111" s="62">
        <v>5</v>
      </c>
      <c r="D111" s="62">
        <v>2</v>
      </c>
      <c r="E111" s="63">
        <v>5222706</v>
      </c>
      <c r="F111" s="61">
        <v>3</v>
      </c>
      <c r="G111" s="141">
        <f>SUM(G112)</f>
        <v>36995.6</v>
      </c>
      <c r="H111" s="141">
        <f>SUM(H112)</f>
        <v>2818.1</v>
      </c>
      <c r="I111" s="141">
        <f>SUM(I112)</f>
        <v>34177.5</v>
      </c>
      <c r="J111" s="143"/>
    </row>
    <row r="112" spans="1:10" ht="18" customHeight="1">
      <c r="A112" s="269" t="s">
        <v>406</v>
      </c>
      <c r="B112" s="281">
        <v>20</v>
      </c>
      <c r="C112" s="62">
        <v>5</v>
      </c>
      <c r="D112" s="62">
        <v>2</v>
      </c>
      <c r="E112" s="63">
        <v>5222706</v>
      </c>
      <c r="F112" s="61">
        <v>3</v>
      </c>
      <c r="G112" s="139">
        <f>SUM(H112:J112)</f>
        <v>36995.6</v>
      </c>
      <c r="H112" s="141">
        <f>SUM(лист!S94)</f>
        <v>2818.1</v>
      </c>
      <c r="I112" s="141">
        <f>SUM(лист!T94)</f>
        <v>34177.5</v>
      </c>
      <c r="J112" s="143"/>
    </row>
    <row r="113" spans="1:10" ht="18" customHeight="1">
      <c r="A113" s="268" t="s">
        <v>339</v>
      </c>
      <c r="B113" s="281">
        <v>20</v>
      </c>
      <c r="C113" s="62">
        <v>5</v>
      </c>
      <c r="D113" s="62">
        <v>2</v>
      </c>
      <c r="E113" s="63">
        <v>7950000</v>
      </c>
      <c r="F113" s="61"/>
      <c r="G113" s="139">
        <f>SUM(G114:G115)</f>
        <v>12375</v>
      </c>
      <c r="H113" s="139">
        <f>SUM(H114:H115)</f>
        <v>12375</v>
      </c>
      <c r="I113" s="139">
        <f>SUM(I114)</f>
        <v>0</v>
      </c>
      <c r="J113" s="140">
        <f>SUM(J114)</f>
        <v>0</v>
      </c>
    </row>
    <row r="114" spans="1:10" ht="18" customHeight="1">
      <c r="A114" s="269" t="s">
        <v>415</v>
      </c>
      <c r="B114" s="281">
        <v>20</v>
      </c>
      <c r="C114" s="62">
        <v>5</v>
      </c>
      <c r="D114" s="62">
        <v>2</v>
      </c>
      <c r="E114" s="63">
        <v>7950000</v>
      </c>
      <c r="F114" s="61">
        <v>500</v>
      </c>
      <c r="G114" s="139">
        <f>SUM(H114:J114)</f>
        <v>2375</v>
      </c>
      <c r="H114" s="141">
        <f>SUM(лист!S96)</f>
        <v>2375</v>
      </c>
      <c r="I114" s="142"/>
      <c r="J114" s="143"/>
    </row>
    <row r="115" spans="1:10" ht="18" customHeight="1">
      <c r="A115" s="269" t="s">
        <v>440</v>
      </c>
      <c r="B115" s="281">
        <v>20</v>
      </c>
      <c r="C115" s="62">
        <v>5</v>
      </c>
      <c r="D115" s="62">
        <v>2</v>
      </c>
      <c r="E115" s="63">
        <v>7950000</v>
      </c>
      <c r="F115" s="61">
        <v>500</v>
      </c>
      <c r="G115" s="139">
        <f>SUM(H115:J115)</f>
        <v>10000</v>
      </c>
      <c r="H115" s="141">
        <f>SUM(лист!S89)</f>
        <v>10000</v>
      </c>
      <c r="I115" s="142"/>
      <c r="J115" s="143"/>
    </row>
    <row r="116" spans="1:10" s="86" customFormat="1" ht="18" customHeight="1">
      <c r="A116" s="270" t="s">
        <v>300</v>
      </c>
      <c r="B116" s="280">
        <v>20</v>
      </c>
      <c r="C116" s="59">
        <v>5</v>
      </c>
      <c r="D116" s="59">
        <v>3</v>
      </c>
      <c r="E116" s="60"/>
      <c r="F116" s="58"/>
      <c r="G116" s="137">
        <f>SUM(G117)</f>
        <v>47444.299999999996</v>
      </c>
      <c r="H116" s="137">
        <f>SUM(H117)</f>
        <v>47444.299999999996</v>
      </c>
      <c r="I116" s="137">
        <f>SUM(I117)</f>
        <v>0</v>
      </c>
      <c r="J116" s="138">
        <f>SUM(J117)</f>
        <v>0</v>
      </c>
    </row>
    <row r="117" spans="1:10" ht="18" customHeight="1">
      <c r="A117" s="268" t="s">
        <v>339</v>
      </c>
      <c r="B117" s="281">
        <v>20</v>
      </c>
      <c r="C117" s="62">
        <v>5</v>
      </c>
      <c r="D117" s="62">
        <v>3</v>
      </c>
      <c r="E117" s="63">
        <v>7950000</v>
      </c>
      <c r="F117" s="61"/>
      <c r="G117" s="139">
        <f aca="true" t="shared" si="9" ref="G117:G125">SUM(H117:J117)</f>
        <v>47444.299999999996</v>
      </c>
      <c r="H117" s="139">
        <f>SUM(H118:H119)</f>
        <v>47444.299999999996</v>
      </c>
      <c r="I117" s="139">
        <f>SUM(I118:I119)</f>
        <v>0</v>
      </c>
      <c r="J117" s="140">
        <f>SUM(J118:J119)</f>
        <v>0</v>
      </c>
    </row>
    <row r="118" spans="1:10" ht="32.25" customHeight="1">
      <c r="A118" s="274" t="s">
        <v>51</v>
      </c>
      <c r="B118" s="281">
        <v>20</v>
      </c>
      <c r="C118" s="62">
        <v>5</v>
      </c>
      <c r="D118" s="62">
        <v>3</v>
      </c>
      <c r="E118" s="63">
        <v>7950000</v>
      </c>
      <c r="F118" s="61">
        <v>6</v>
      </c>
      <c r="G118" s="139">
        <f t="shared" si="9"/>
        <v>15052</v>
      </c>
      <c r="H118" s="141">
        <f>SUM(лист!S98)</f>
        <v>15052</v>
      </c>
      <c r="I118" s="141">
        <f>SUM(лист!T98)</f>
        <v>0</v>
      </c>
      <c r="J118" s="148">
        <f>SUM(лист!U98)</f>
        <v>0</v>
      </c>
    </row>
    <row r="119" spans="1:10" ht="33" customHeight="1">
      <c r="A119" s="274" t="s">
        <v>52</v>
      </c>
      <c r="B119" s="281">
        <v>20</v>
      </c>
      <c r="C119" s="62">
        <v>5</v>
      </c>
      <c r="D119" s="62">
        <v>3</v>
      </c>
      <c r="E119" s="63">
        <v>7950000</v>
      </c>
      <c r="F119" s="61">
        <v>500</v>
      </c>
      <c r="G119" s="139">
        <f t="shared" si="9"/>
        <v>32392.299999999996</v>
      </c>
      <c r="H119" s="141">
        <f>SUM(лист!S104)</f>
        <v>32392.299999999996</v>
      </c>
      <c r="I119" s="141">
        <f>SUM(лист!T104)</f>
        <v>0</v>
      </c>
      <c r="J119" s="148">
        <f>SUM(лист!U104)</f>
        <v>0</v>
      </c>
    </row>
    <row r="120" spans="1:10" ht="18" customHeight="1">
      <c r="A120" s="270" t="s">
        <v>340</v>
      </c>
      <c r="B120" s="280">
        <v>20</v>
      </c>
      <c r="C120" s="59">
        <v>7</v>
      </c>
      <c r="D120" s="59">
        <v>0</v>
      </c>
      <c r="E120" s="60"/>
      <c r="F120" s="58"/>
      <c r="G120" s="137">
        <f t="shared" si="9"/>
        <v>175508.5</v>
      </c>
      <c r="H120" s="137">
        <f>SUM(H126+H129+H121)</f>
        <v>25007</v>
      </c>
      <c r="I120" s="137">
        <f>SUM(I126+I129+I121)</f>
        <v>148457</v>
      </c>
      <c r="J120" s="138">
        <f>SUM(J126+J129+J121)</f>
        <v>2044.5</v>
      </c>
    </row>
    <row r="121" spans="1:10" ht="18" customHeight="1">
      <c r="A121" s="267" t="s">
        <v>284</v>
      </c>
      <c r="B121" s="280">
        <v>20</v>
      </c>
      <c r="C121" s="59">
        <v>7</v>
      </c>
      <c r="D121" s="59">
        <v>1</v>
      </c>
      <c r="E121" s="60"/>
      <c r="F121" s="58"/>
      <c r="G121" s="137">
        <f t="shared" si="9"/>
        <v>1554.4</v>
      </c>
      <c r="H121" s="265">
        <f>SUM(H122+H124)</f>
        <v>210</v>
      </c>
      <c r="I121" s="137">
        <f>SUM(I122+I124)</f>
        <v>1290.9</v>
      </c>
      <c r="J121" s="154">
        <f>SUM(J122+J124)</f>
        <v>53.5</v>
      </c>
    </row>
    <row r="122" spans="1:10" ht="18" customHeight="1">
      <c r="A122" s="268" t="s">
        <v>398</v>
      </c>
      <c r="B122" s="281">
        <v>20</v>
      </c>
      <c r="C122" s="62">
        <v>7</v>
      </c>
      <c r="D122" s="62">
        <v>1</v>
      </c>
      <c r="E122" s="60"/>
      <c r="F122" s="58"/>
      <c r="G122" s="139">
        <f t="shared" si="9"/>
        <v>1500.9</v>
      </c>
      <c r="H122" s="139">
        <f>SUM(H123)</f>
        <v>210</v>
      </c>
      <c r="I122" s="139">
        <f>SUM(I123)</f>
        <v>1290.9</v>
      </c>
      <c r="J122" s="138">
        <f>SUM(J123)</f>
        <v>0</v>
      </c>
    </row>
    <row r="123" spans="1:10" ht="18" customHeight="1">
      <c r="A123" s="268" t="s">
        <v>435</v>
      </c>
      <c r="B123" s="281">
        <v>20</v>
      </c>
      <c r="C123" s="62">
        <v>7</v>
      </c>
      <c r="D123" s="62">
        <v>1</v>
      </c>
      <c r="E123" s="60"/>
      <c r="F123" s="58"/>
      <c r="G123" s="139">
        <f t="shared" si="9"/>
        <v>1500.9</v>
      </c>
      <c r="H123" s="139">
        <f>SUM(лист!S125)</f>
        <v>210</v>
      </c>
      <c r="I123" s="139">
        <f>SUM(лист!T125)</f>
        <v>1290.9</v>
      </c>
      <c r="J123" s="140">
        <f>SUM(лист!U125)</f>
        <v>0</v>
      </c>
    </row>
    <row r="124" spans="1:10" ht="18" customHeight="1">
      <c r="A124" s="268" t="s">
        <v>342</v>
      </c>
      <c r="B124" s="281">
        <v>20</v>
      </c>
      <c r="C124" s="62">
        <v>7</v>
      </c>
      <c r="D124" s="62">
        <v>1</v>
      </c>
      <c r="E124" s="63">
        <v>4200000</v>
      </c>
      <c r="F124" s="58"/>
      <c r="G124" s="139">
        <f t="shared" si="9"/>
        <v>53.5</v>
      </c>
      <c r="H124" s="264">
        <f>SUM(H125)</f>
        <v>0</v>
      </c>
      <c r="I124" s="264">
        <f>SUM(I125)</f>
        <v>0</v>
      </c>
      <c r="J124" s="140">
        <f>SUM(J125)</f>
        <v>53.5</v>
      </c>
    </row>
    <row r="125" spans="1:10" ht="18" customHeight="1">
      <c r="A125" s="269" t="s">
        <v>4</v>
      </c>
      <c r="B125" s="281">
        <v>20</v>
      </c>
      <c r="C125" s="62">
        <v>7</v>
      </c>
      <c r="D125" s="62">
        <v>1</v>
      </c>
      <c r="E125" s="63">
        <v>4209900</v>
      </c>
      <c r="F125" s="61">
        <v>1</v>
      </c>
      <c r="G125" s="139">
        <f t="shared" si="9"/>
        <v>53.5</v>
      </c>
      <c r="H125" s="264">
        <f>SUM(лист!S126)</f>
        <v>0</v>
      </c>
      <c r="I125" s="264">
        <f>SUM(лист!T126)</f>
        <v>0</v>
      </c>
      <c r="J125" s="140">
        <f>SUM(лист!U126)</f>
        <v>53.5</v>
      </c>
    </row>
    <row r="126" spans="1:10" ht="18" customHeight="1">
      <c r="A126" s="267" t="s">
        <v>341</v>
      </c>
      <c r="B126" s="280">
        <v>20</v>
      </c>
      <c r="C126" s="59">
        <v>7</v>
      </c>
      <c r="D126" s="59">
        <v>2</v>
      </c>
      <c r="E126" s="60"/>
      <c r="F126" s="58"/>
      <c r="G126" s="137">
        <f aca="true" t="shared" si="10" ref="G126:J127">SUM(G127)</f>
        <v>149555.1</v>
      </c>
      <c r="H126" s="137">
        <f t="shared" si="10"/>
        <v>2389</v>
      </c>
      <c r="I126" s="137">
        <f t="shared" si="10"/>
        <v>147166.1</v>
      </c>
      <c r="J126" s="138">
        <f t="shared" si="10"/>
        <v>0</v>
      </c>
    </row>
    <row r="127" spans="1:10" ht="18" customHeight="1">
      <c r="A127" s="268" t="s">
        <v>398</v>
      </c>
      <c r="B127" s="281">
        <v>20</v>
      </c>
      <c r="C127" s="62">
        <v>7</v>
      </c>
      <c r="D127" s="62">
        <v>2</v>
      </c>
      <c r="E127" s="63">
        <v>5220000</v>
      </c>
      <c r="F127" s="61"/>
      <c r="G127" s="141">
        <f t="shared" si="10"/>
        <v>149555.1</v>
      </c>
      <c r="H127" s="141">
        <f t="shared" si="10"/>
        <v>2389</v>
      </c>
      <c r="I127" s="141">
        <f t="shared" si="10"/>
        <v>147166.1</v>
      </c>
      <c r="J127" s="148">
        <f t="shared" si="10"/>
        <v>0</v>
      </c>
    </row>
    <row r="128" spans="1:10" ht="18" customHeight="1">
      <c r="A128" s="268" t="s">
        <v>363</v>
      </c>
      <c r="B128" s="281">
        <v>20</v>
      </c>
      <c r="C128" s="62">
        <v>7</v>
      </c>
      <c r="D128" s="62">
        <v>2</v>
      </c>
      <c r="E128" s="63">
        <v>5222601</v>
      </c>
      <c r="F128" s="61">
        <v>3</v>
      </c>
      <c r="G128" s="139">
        <f>SUM(H128:J128)</f>
        <v>149555.1</v>
      </c>
      <c r="H128" s="141">
        <f>SUM(лист!S145)</f>
        <v>2389</v>
      </c>
      <c r="I128" s="141">
        <f>SUM(лист!T145)</f>
        <v>147166.1</v>
      </c>
      <c r="J128" s="148">
        <f>SUM(лист!U145)</f>
        <v>0</v>
      </c>
    </row>
    <row r="129" spans="1:10" s="86" customFormat="1" ht="18" customHeight="1">
      <c r="A129" s="275" t="s">
        <v>285</v>
      </c>
      <c r="B129" s="280">
        <v>20</v>
      </c>
      <c r="C129" s="59">
        <v>7</v>
      </c>
      <c r="D129" s="59">
        <v>7</v>
      </c>
      <c r="E129" s="60"/>
      <c r="F129" s="58"/>
      <c r="G129" s="137">
        <f>SUM(G130)</f>
        <v>24399</v>
      </c>
      <c r="H129" s="137">
        <f>SUM(H130)</f>
        <v>22408</v>
      </c>
      <c r="I129" s="137">
        <f>SUM(I130)</f>
        <v>0</v>
      </c>
      <c r="J129" s="138">
        <f>SUM(J130)</f>
        <v>1991</v>
      </c>
    </row>
    <row r="130" spans="1:10" ht="18" customHeight="1">
      <c r="A130" s="269" t="s">
        <v>353</v>
      </c>
      <c r="B130" s="281">
        <v>20</v>
      </c>
      <c r="C130" s="62">
        <v>7</v>
      </c>
      <c r="D130" s="62">
        <v>7</v>
      </c>
      <c r="E130" s="63">
        <v>4310000</v>
      </c>
      <c r="F130" s="61"/>
      <c r="G130" s="139">
        <f>SUM(G131+G132)</f>
        <v>24399</v>
      </c>
      <c r="H130" s="139">
        <f>SUM(H131+H132)</f>
        <v>22408</v>
      </c>
      <c r="I130" s="139">
        <f>SUM(I131+I132)</f>
        <v>0</v>
      </c>
      <c r="J130" s="140">
        <f>SUM(J131+J132)</f>
        <v>1991</v>
      </c>
    </row>
    <row r="131" spans="1:10" ht="18" customHeight="1">
      <c r="A131" s="268" t="s">
        <v>18</v>
      </c>
      <c r="B131" s="281">
        <v>20</v>
      </c>
      <c r="C131" s="62">
        <v>7</v>
      </c>
      <c r="D131" s="62">
        <v>7</v>
      </c>
      <c r="E131" s="63">
        <v>4310100</v>
      </c>
      <c r="F131" s="61"/>
      <c r="G131" s="139">
        <f>SUM(H131:J131)</f>
        <v>216</v>
      </c>
      <c r="H131" s="141">
        <f>SUM(лист!S165)</f>
        <v>216</v>
      </c>
      <c r="I131" s="139"/>
      <c r="J131" s="140"/>
    </row>
    <row r="132" spans="1:12" ht="18" customHeight="1">
      <c r="A132" s="268" t="s">
        <v>4</v>
      </c>
      <c r="B132" s="281">
        <v>20</v>
      </c>
      <c r="C132" s="62">
        <v>7</v>
      </c>
      <c r="D132" s="62">
        <v>7</v>
      </c>
      <c r="E132" s="63">
        <v>4319900</v>
      </c>
      <c r="F132" s="61">
        <v>1</v>
      </c>
      <c r="G132" s="139">
        <f>SUM(H132:J132)</f>
        <v>24183</v>
      </c>
      <c r="H132" s="139">
        <f>SUM(лист!S162+лист!S164)</f>
        <v>22192</v>
      </c>
      <c r="I132" s="139">
        <f>SUM(лист!T162+лист!T164)</f>
        <v>0</v>
      </c>
      <c r="J132" s="140">
        <f>SUM(лист!U162+лист!U164)</f>
        <v>1991</v>
      </c>
      <c r="L132" s="65"/>
    </row>
    <row r="133" spans="1:10" ht="18" customHeight="1">
      <c r="A133" s="267" t="s">
        <v>326</v>
      </c>
      <c r="B133" s="280">
        <v>20</v>
      </c>
      <c r="C133" s="59">
        <v>8</v>
      </c>
      <c r="D133" s="59">
        <v>0</v>
      </c>
      <c r="E133" s="63"/>
      <c r="F133" s="61"/>
      <c r="G133" s="137">
        <f>SUM(G134+G149+G152)</f>
        <v>70980.7</v>
      </c>
      <c r="H133" s="137">
        <f>SUM(H134+H152)</f>
        <v>52912.1</v>
      </c>
      <c r="I133" s="137">
        <f>SUM(I134+I149+I152)</f>
        <v>12387.300000000001</v>
      </c>
      <c r="J133" s="154">
        <f>SUM(J134+J149+J152)</f>
        <v>5581.299999999999</v>
      </c>
    </row>
    <row r="134" spans="1:10" ht="18" customHeight="1">
      <c r="A134" s="267" t="s">
        <v>287</v>
      </c>
      <c r="B134" s="280">
        <v>20</v>
      </c>
      <c r="C134" s="59">
        <v>8</v>
      </c>
      <c r="D134" s="59">
        <v>1</v>
      </c>
      <c r="E134" s="63"/>
      <c r="F134" s="61"/>
      <c r="G134" s="137">
        <f>SUM(G135+G138+G140+G142+G144)</f>
        <v>65766.5</v>
      </c>
      <c r="H134" s="137">
        <f>SUM(H135+H138+H140+H142+H144)</f>
        <v>49075.1</v>
      </c>
      <c r="I134" s="137">
        <f>SUM(I135+I138+I140+I142+I144)</f>
        <v>12387.300000000001</v>
      </c>
      <c r="J134" s="154">
        <f>SUM(J135+J138+J140+J142+J144)</f>
        <v>4304.099999999999</v>
      </c>
    </row>
    <row r="135" spans="1:10" ht="18" customHeight="1">
      <c r="A135" s="268" t="s">
        <v>9</v>
      </c>
      <c r="B135" s="281">
        <v>20</v>
      </c>
      <c r="C135" s="62">
        <v>8</v>
      </c>
      <c r="D135" s="62">
        <v>1</v>
      </c>
      <c r="E135" s="63">
        <v>4500000</v>
      </c>
      <c r="F135" s="61"/>
      <c r="G135" s="139">
        <f>SUM(G136:G137)</f>
        <v>1442.7</v>
      </c>
      <c r="H135" s="139">
        <f>SUM(H136:H137)</f>
        <v>1369</v>
      </c>
      <c r="I135" s="139">
        <f>SUM(I136:I137)</f>
        <v>73.7</v>
      </c>
      <c r="J135" s="153">
        <f>SUM(J136:J137)</f>
        <v>0</v>
      </c>
    </row>
    <row r="136" spans="1:10" ht="18" customHeight="1">
      <c r="A136" s="268" t="s">
        <v>374</v>
      </c>
      <c r="B136" s="281">
        <v>20</v>
      </c>
      <c r="C136" s="62">
        <v>8</v>
      </c>
      <c r="D136" s="62">
        <v>1</v>
      </c>
      <c r="E136" s="63">
        <v>4508500</v>
      </c>
      <c r="F136" s="61">
        <v>1</v>
      </c>
      <c r="G136" s="139">
        <f>SUM(H136:J136)</f>
        <v>1369</v>
      </c>
      <c r="H136" s="141">
        <f>SUM(лист!S173)</f>
        <v>1369</v>
      </c>
      <c r="I136" s="141">
        <f>SUM(лист!T173)</f>
        <v>0</v>
      </c>
      <c r="J136" s="148">
        <f>SUM(лист!U173)</f>
        <v>0</v>
      </c>
    </row>
    <row r="137" spans="1:10" ht="18" customHeight="1">
      <c r="A137" s="268" t="s">
        <v>10</v>
      </c>
      <c r="B137" s="281">
        <v>20</v>
      </c>
      <c r="C137" s="62">
        <v>8</v>
      </c>
      <c r="D137" s="62">
        <v>1</v>
      </c>
      <c r="E137" s="63">
        <v>4500600</v>
      </c>
      <c r="F137" s="61">
        <v>1</v>
      </c>
      <c r="G137" s="139">
        <f>SUM(H137:J137)</f>
        <v>73.7</v>
      </c>
      <c r="H137" s="141">
        <f>SUM(лист!S171)</f>
        <v>0</v>
      </c>
      <c r="I137" s="141">
        <f>SUM(лист!T171)</f>
        <v>73.7</v>
      </c>
      <c r="J137" s="148">
        <f>SUM(лист!U171)</f>
        <v>0</v>
      </c>
    </row>
    <row r="138" spans="1:10" ht="18" customHeight="1">
      <c r="A138" s="268" t="s">
        <v>406</v>
      </c>
      <c r="B138" s="281">
        <v>20</v>
      </c>
      <c r="C138" s="62">
        <v>8</v>
      </c>
      <c r="D138" s="62">
        <v>1</v>
      </c>
      <c r="E138" s="63">
        <v>5220000</v>
      </c>
      <c r="F138" s="61"/>
      <c r="G138" s="139">
        <f>SUM(G139)</f>
        <v>13242.1</v>
      </c>
      <c r="H138" s="139">
        <f>SUM(H139)</f>
        <v>1111.1</v>
      </c>
      <c r="I138" s="139">
        <f>SUM(I139)</f>
        <v>12131</v>
      </c>
      <c r="J138" s="140">
        <f>SUM(J139)</f>
        <v>0</v>
      </c>
    </row>
    <row r="139" spans="1:10" ht="18" customHeight="1">
      <c r="A139" s="268" t="s">
        <v>5</v>
      </c>
      <c r="B139" s="281">
        <v>20</v>
      </c>
      <c r="C139" s="62">
        <v>8</v>
      </c>
      <c r="D139" s="62">
        <v>1</v>
      </c>
      <c r="E139" s="63">
        <v>5222603</v>
      </c>
      <c r="F139" s="61">
        <v>3</v>
      </c>
      <c r="G139" s="139">
        <f>SUM(H139:J139)</f>
        <v>13242.1</v>
      </c>
      <c r="H139" s="141">
        <f>SUM(лист!S174)</f>
        <v>1111.1</v>
      </c>
      <c r="I139" s="141">
        <f>SUM(лист!T174)</f>
        <v>12131</v>
      </c>
      <c r="J139" s="148">
        <f>SUM(лист!U174)</f>
        <v>0</v>
      </c>
    </row>
    <row r="140" spans="1:10" ht="18" customHeight="1">
      <c r="A140" s="268" t="s">
        <v>371</v>
      </c>
      <c r="B140" s="281">
        <v>20</v>
      </c>
      <c r="C140" s="62">
        <v>8</v>
      </c>
      <c r="D140" s="62">
        <v>1</v>
      </c>
      <c r="E140" s="63">
        <v>4400000</v>
      </c>
      <c r="F140" s="61"/>
      <c r="G140" s="139">
        <f>SUM(G141)</f>
        <v>20387.6</v>
      </c>
      <c r="H140" s="139">
        <f>SUM(H141)</f>
        <v>16669</v>
      </c>
      <c r="I140" s="139">
        <f>SUM(I141)</f>
        <v>182.6</v>
      </c>
      <c r="J140" s="140">
        <f>SUM(J141)</f>
        <v>3536</v>
      </c>
    </row>
    <row r="141" spans="1:10" ht="18" customHeight="1">
      <c r="A141" s="268" t="s">
        <v>327</v>
      </c>
      <c r="B141" s="281">
        <v>20</v>
      </c>
      <c r="C141" s="62">
        <v>8</v>
      </c>
      <c r="D141" s="62">
        <v>1</v>
      </c>
      <c r="E141" s="63">
        <v>4409900</v>
      </c>
      <c r="F141" s="61">
        <v>1</v>
      </c>
      <c r="G141" s="139">
        <f>SUM(H141:J141)</f>
        <v>20387.6</v>
      </c>
      <c r="H141" s="141">
        <f>SUM(лист!S168)</f>
        <v>16669</v>
      </c>
      <c r="I141" s="141">
        <f>SUM(лист!T168)</f>
        <v>182.6</v>
      </c>
      <c r="J141" s="148">
        <f>SUM(лист!U168)</f>
        <v>3536</v>
      </c>
    </row>
    <row r="142" spans="1:10" ht="18" customHeight="1">
      <c r="A142" s="268" t="s">
        <v>372</v>
      </c>
      <c r="B142" s="281">
        <v>20</v>
      </c>
      <c r="C142" s="62">
        <v>8</v>
      </c>
      <c r="D142" s="62">
        <v>1</v>
      </c>
      <c r="E142" s="63">
        <v>4410000</v>
      </c>
      <c r="F142" s="61"/>
      <c r="G142" s="139">
        <f>SUM(G143)</f>
        <v>13325.2</v>
      </c>
      <c r="H142" s="139">
        <f>SUM(H143)</f>
        <v>12765</v>
      </c>
      <c r="I142" s="139">
        <f>SUM(I143)</f>
        <v>0</v>
      </c>
      <c r="J142" s="140">
        <f>SUM(J143)</f>
        <v>560.2</v>
      </c>
    </row>
    <row r="143" spans="1:10" ht="18" customHeight="1">
      <c r="A143" s="268" t="s">
        <v>327</v>
      </c>
      <c r="B143" s="281">
        <v>20</v>
      </c>
      <c r="C143" s="62">
        <v>8</v>
      </c>
      <c r="D143" s="62">
        <v>1</v>
      </c>
      <c r="E143" s="63">
        <v>4419900</v>
      </c>
      <c r="F143" s="61">
        <v>1</v>
      </c>
      <c r="G143" s="139">
        <f>SUM(H143:J143)</f>
        <v>13325.2</v>
      </c>
      <c r="H143" s="141">
        <f>SUM(лист!S169)</f>
        <v>12765</v>
      </c>
      <c r="I143" s="141">
        <f>SUM(лист!T169)</f>
        <v>0</v>
      </c>
      <c r="J143" s="148">
        <f>SUM(лист!U169)</f>
        <v>560.2</v>
      </c>
    </row>
    <row r="144" spans="1:10" ht="18" customHeight="1">
      <c r="A144" s="268" t="s">
        <v>373</v>
      </c>
      <c r="B144" s="281">
        <v>20</v>
      </c>
      <c r="C144" s="62">
        <v>8</v>
      </c>
      <c r="D144" s="62">
        <v>1</v>
      </c>
      <c r="E144" s="63">
        <v>4420000</v>
      </c>
      <c r="F144" s="61"/>
      <c r="G144" s="139">
        <f>SUM(G145)</f>
        <v>17368.9</v>
      </c>
      <c r="H144" s="139">
        <f>SUM(H145)</f>
        <v>17161</v>
      </c>
      <c r="I144" s="139">
        <f>SUM(I145)</f>
        <v>0</v>
      </c>
      <c r="J144" s="140">
        <f>SUM(J145)</f>
        <v>207.9</v>
      </c>
    </row>
    <row r="145" spans="1:10" ht="18" customHeight="1" thickBot="1">
      <c r="A145" s="268" t="s">
        <v>327</v>
      </c>
      <c r="B145" s="281">
        <v>20</v>
      </c>
      <c r="C145" s="62">
        <v>8</v>
      </c>
      <c r="D145" s="62">
        <v>1</v>
      </c>
      <c r="E145" s="63">
        <v>4429900</v>
      </c>
      <c r="F145" s="61">
        <v>1</v>
      </c>
      <c r="G145" s="139">
        <f>SUM(H145:J145)</f>
        <v>17368.9</v>
      </c>
      <c r="H145" s="141">
        <f>SUM(лист!S170)</f>
        <v>17161</v>
      </c>
      <c r="I145" s="141">
        <f>SUM(лист!T170)</f>
        <v>0</v>
      </c>
      <c r="J145" s="148">
        <f>SUM(лист!U170)</f>
        <v>207.9</v>
      </c>
    </row>
    <row r="146" spans="1:10" ht="18" customHeight="1">
      <c r="A146" s="508" t="s">
        <v>329</v>
      </c>
      <c r="B146" s="510" t="s">
        <v>315</v>
      </c>
      <c r="C146" s="502"/>
      <c r="D146" s="502"/>
      <c r="E146" s="502"/>
      <c r="F146" s="503"/>
      <c r="G146" s="505" t="s">
        <v>219</v>
      </c>
      <c r="H146" s="505" t="s">
        <v>120</v>
      </c>
      <c r="I146" s="505"/>
      <c r="J146" s="507"/>
    </row>
    <row r="147" spans="1:10" ht="122.25" customHeight="1" thickBot="1">
      <c r="A147" s="509"/>
      <c r="B147" s="282" t="s">
        <v>215</v>
      </c>
      <c r="C147" s="104" t="s">
        <v>117</v>
      </c>
      <c r="D147" s="104" t="s">
        <v>118</v>
      </c>
      <c r="E147" s="104" t="s">
        <v>216</v>
      </c>
      <c r="F147" s="104" t="s">
        <v>217</v>
      </c>
      <c r="G147" s="506"/>
      <c r="H147" s="22" t="s">
        <v>319</v>
      </c>
      <c r="I147" s="22" t="s">
        <v>320</v>
      </c>
      <c r="J147" s="105" t="s">
        <v>321</v>
      </c>
    </row>
    <row r="148" spans="1:10" ht="19.5" customHeight="1" thickBot="1">
      <c r="A148" s="273">
        <v>1</v>
      </c>
      <c r="B148" s="283">
        <v>2</v>
      </c>
      <c r="C148" s="85">
        <v>3</v>
      </c>
      <c r="D148" s="85">
        <v>4</v>
      </c>
      <c r="E148" s="85">
        <v>5</v>
      </c>
      <c r="F148" s="85">
        <v>6</v>
      </c>
      <c r="G148" s="85">
        <v>7</v>
      </c>
      <c r="H148" s="97">
        <v>8</v>
      </c>
      <c r="I148" s="97">
        <v>9</v>
      </c>
      <c r="J148" s="98">
        <v>10</v>
      </c>
    </row>
    <row r="149" spans="1:10" s="86" customFormat="1" ht="18" customHeight="1">
      <c r="A149" s="267" t="s">
        <v>289</v>
      </c>
      <c r="B149" s="280">
        <v>20</v>
      </c>
      <c r="C149" s="59">
        <v>8</v>
      </c>
      <c r="D149" s="59">
        <v>3</v>
      </c>
      <c r="E149" s="60"/>
      <c r="F149" s="58"/>
      <c r="G149" s="137">
        <f>SUM(H149:J149)</f>
        <v>100</v>
      </c>
      <c r="H149" s="146">
        <f>SUM(H150)</f>
        <v>100</v>
      </c>
      <c r="I149" s="144"/>
      <c r="J149" s="145"/>
    </row>
    <row r="150" spans="1:10" ht="18" customHeight="1">
      <c r="A150" s="268" t="s">
        <v>345</v>
      </c>
      <c r="B150" s="281">
        <v>20</v>
      </c>
      <c r="C150" s="62">
        <v>8</v>
      </c>
      <c r="D150" s="62">
        <v>3</v>
      </c>
      <c r="E150" s="63">
        <v>4539900</v>
      </c>
      <c r="F150" s="61"/>
      <c r="G150" s="139">
        <f>SUM(H150:J150)</f>
        <v>100</v>
      </c>
      <c r="H150" s="141">
        <f>SUM(H151)</f>
        <v>100</v>
      </c>
      <c r="I150" s="142"/>
      <c r="J150" s="143"/>
    </row>
    <row r="151" spans="1:10" ht="18" customHeight="1">
      <c r="A151" s="268" t="s">
        <v>344</v>
      </c>
      <c r="B151" s="281">
        <v>20</v>
      </c>
      <c r="C151" s="62">
        <v>8</v>
      </c>
      <c r="D151" s="62">
        <v>3</v>
      </c>
      <c r="E151" s="63">
        <v>4539900</v>
      </c>
      <c r="F151" s="61">
        <v>1</v>
      </c>
      <c r="G151" s="139">
        <f>SUM(H151:J151)</f>
        <v>100</v>
      </c>
      <c r="H151" s="141">
        <f>SUM(лист!S176)</f>
        <v>100</v>
      </c>
      <c r="I151" s="142"/>
      <c r="J151" s="143"/>
    </row>
    <row r="152" spans="1:10" s="86" customFormat="1" ht="18" customHeight="1">
      <c r="A152" s="270" t="s">
        <v>290</v>
      </c>
      <c r="B152" s="280">
        <v>20</v>
      </c>
      <c r="C152" s="59">
        <v>8</v>
      </c>
      <c r="D152" s="59">
        <v>4</v>
      </c>
      <c r="E152" s="60"/>
      <c r="F152" s="58"/>
      <c r="G152" s="137">
        <f aca="true" t="shared" si="11" ref="G152:J153">SUM(G153)</f>
        <v>5114.2</v>
      </c>
      <c r="H152" s="137">
        <f t="shared" si="11"/>
        <v>3837</v>
      </c>
      <c r="I152" s="137">
        <f t="shared" si="11"/>
        <v>0</v>
      </c>
      <c r="J152" s="138">
        <f t="shared" si="11"/>
        <v>1277.2</v>
      </c>
    </row>
    <row r="153" spans="1:10" ht="18" customHeight="1">
      <c r="A153" s="269" t="s">
        <v>375</v>
      </c>
      <c r="B153" s="281">
        <v>20</v>
      </c>
      <c r="C153" s="62">
        <v>8</v>
      </c>
      <c r="D153" s="62">
        <v>4</v>
      </c>
      <c r="E153" s="63">
        <v>4579900</v>
      </c>
      <c r="F153" s="61"/>
      <c r="G153" s="139">
        <f t="shared" si="11"/>
        <v>5114.2</v>
      </c>
      <c r="H153" s="139">
        <f t="shared" si="11"/>
        <v>3837</v>
      </c>
      <c r="I153" s="139">
        <f t="shared" si="11"/>
        <v>0</v>
      </c>
      <c r="J153" s="140">
        <f t="shared" si="11"/>
        <v>1277.2</v>
      </c>
    </row>
    <row r="154" spans="1:10" ht="18" customHeight="1">
      <c r="A154" s="269" t="s">
        <v>344</v>
      </c>
      <c r="B154" s="281">
        <v>20</v>
      </c>
      <c r="C154" s="62">
        <v>8</v>
      </c>
      <c r="D154" s="62">
        <v>4</v>
      </c>
      <c r="E154" s="63">
        <v>4579900</v>
      </c>
      <c r="F154" s="61">
        <v>1</v>
      </c>
      <c r="G154" s="139">
        <f>SUM(H154:J154)</f>
        <v>5114.2</v>
      </c>
      <c r="H154" s="141">
        <f>SUM(лист!S178)</f>
        <v>3837</v>
      </c>
      <c r="I154" s="141">
        <f>SUM(лист!T178)</f>
        <v>0</v>
      </c>
      <c r="J154" s="148">
        <f>SUM(лист!U178)</f>
        <v>1277.2</v>
      </c>
    </row>
    <row r="155" spans="1:10" s="86" customFormat="1" ht="18" customHeight="1">
      <c r="A155" s="267" t="s">
        <v>6</v>
      </c>
      <c r="B155" s="280">
        <v>20</v>
      </c>
      <c r="C155" s="59">
        <v>9</v>
      </c>
      <c r="D155" s="59"/>
      <c r="E155" s="60"/>
      <c r="F155" s="58"/>
      <c r="G155" s="137">
        <f>SUM(G156+G159+G162+G165)</f>
        <v>625080.6000000001</v>
      </c>
      <c r="H155" s="137">
        <f>SUM(H156+H159+H162+H165)</f>
        <v>547131</v>
      </c>
      <c r="I155" s="137">
        <f>SUM(I156+I159+I162+I165)</f>
        <v>37506</v>
      </c>
      <c r="J155" s="138">
        <f>SUM(J156+J159+J162+J165)</f>
        <v>40443.600000000006</v>
      </c>
    </row>
    <row r="156" spans="1:10" s="86" customFormat="1" ht="18" customHeight="1">
      <c r="A156" s="267" t="s">
        <v>366</v>
      </c>
      <c r="B156" s="280">
        <v>20</v>
      </c>
      <c r="C156" s="59">
        <v>9</v>
      </c>
      <c r="D156" s="59">
        <v>1</v>
      </c>
      <c r="E156" s="60"/>
      <c r="F156" s="58"/>
      <c r="G156" s="137">
        <f aca="true" t="shared" si="12" ref="G156:J157">SUM(G157)</f>
        <v>539051.6000000001</v>
      </c>
      <c r="H156" s="137">
        <f t="shared" si="12"/>
        <v>493713.9</v>
      </c>
      <c r="I156" s="137">
        <f t="shared" si="12"/>
        <v>11590.9</v>
      </c>
      <c r="J156" s="138">
        <f t="shared" si="12"/>
        <v>33746.8</v>
      </c>
    </row>
    <row r="157" spans="1:10" ht="18" customHeight="1">
      <c r="A157" s="268" t="s">
        <v>354</v>
      </c>
      <c r="B157" s="281">
        <v>20</v>
      </c>
      <c r="C157" s="62">
        <v>9</v>
      </c>
      <c r="D157" s="62">
        <v>1</v>
      </c>
      <c r="E157" s="63">
        <v>4700000</v>
      </c>
      <c r="F157" s="61"/>
      <c r="G157" s="139">
        <f t="shared" si="12"/>
        <v>539051.6000000001</v>
      </c>
      <c r="H157" s="139">
        <f t="shared" si="12"/>
        <v>493713.9</v>
      </c>
      <c r="I157" s="139">
        <f t="shared" si="12"/>
        <v>11590.9</v>
      </c>
      <c r="J157" s="140">
        <f t="shared" si="12"/>
        <v>33746.8</v>
      </c>
    </row>
    <row r="158" spans="1:10" ht="18" customHeight="1">
      <c r="A158" s="268" t="s">
        <v>327</v>
      </c>
      <c r="B158" s="281">
        <v>20</v>
      </c>
      <c r="C158" s="62">
        <v>9</v>
      </c>
      <c r="D158" s="62">
        <v>1</v>
      </c>
      <c r="E158" s="63">
        <v>4709900</v>
      </c>
      <c r="F158" s="61">
        <v>1</v>
      </c>
      <c r="G158" s="139">
        <f>SUM(H158:J158)</f>
        <v>539051.6000000001</v>
      </c>
      <c r="H158" s="141">
        <f>SUM(лист!S180)</f>
        <v>493713.9</v>
      </c>
      <c r="I158" s="141">
        <f>SUM(лист!T180)</f>
        <v>11590.9</v>
      </c>
      <c r="J158" s="148">
        <f>SUM(лист!U180)</f>
        <v>33746.8</v>
      </c>
    </row>
    <row r="159" spans="1:10" ht="18" customHeight="1">
      <c r="A159" s="267" t="s">
        <v>301</v>
      </c>
      <c r="B159" s="280">
        <v>20</v>
      </c>
      <c r="C159" s="59">
        <v>9</v>
      </c>
      <c r="D159" s="59">
        <v>2</v>
      </c>
      <c r="E159" s="63"/>
      <c r="F159" s="61"/>
      <c r="G159" s="137">
        <f>SUM(H159:J159)</f>
        <v>71692</v>
      </c>
      <c r="H159" s="137">
        <f aca="true" t="shared" si="13" ref="H159:J160">SUM(H160)</f>
        <v>52561.5</v>
      </c>
      <c r="I159" s="137">
        <f t="shared" si="13"/>
        <v>12433.7</v>
      </c>
      <c r="J159" s="138">
        <f t="shared" si="13"/>
        <v>6696.799999999999</v>
      </c>
    </row>
    <row r="160" spans="1:10" ht="18" customHeight="1">
      <c r="A160" s="268" t="s">
        <v>367</v>
      </c>
      <c r="B160" s="281">
        <v>20</v>
      </c>
      <c r="C160" s="62">
        <v>9</v>
      </c>
      <c r="D160" s="62">
        <v>2</v>
      </c>
      <c r="E160" s="63">
        <v>4710000</v>
      </c>
      <c r="F160" s="61"/>
      <c r="G160" s="139">
        <f>SUM(H160:J160)</f>
        <v>71692</v>
      </c>
      <c r="H160" s="139">
        <f t="shared" si="13"/>
        <v>52561.5</v>
      </c>
      <c r="I160" s="139">
        <f t="shared" si="13"/>
        <v>12433.7</v>
      </c>
      <c r="J160" s="140">
        <f t="shared" si="13"/>
        <v>6696.799999999999</v>
      </c>
    </row>
    <row r="161" spans="1:10" ht="18" customHeight="1">
      <c r="A161" s="268" t="s">
        <v>327</v>
      </c>
      <c r="B161" s="281">
        <v>20</v>
      </c>
      <c r="C161" s="62">
        <v>9</v>
      </c>
      <c r="D161" s="62">
        <v>2</v>
      </c>
      <c r="E161" s="63">
        <v>4719900</v>
      </c>
      <c r="F161" s="61">
        <v>1</v>
      </c>
      <c r="G161" s="139">
        <f>SUM(H161:J161)</f>
        <v>71692</v>
      </c>
      <c r="H161" s="141">
        <f>SUM(лист!S183)</f>
        <v>52561.5</v>
      </c>
      <c r="I161" s="141">
        <f>SUM(лист!T183)</f>
        <v>12433.7</v>
      </c>
      <c r="J161" s="148">
        <f>SUM(лист!U183)</f>
        <v>6696.799999999999</v>
      </c>
    </row>
    <row r="162" spans="1:10" s="86" customFormat="1" ht="18" customHeight="1">
      <c r="A162" s="267" t="s">
        <v>13</v>
      </c>
      <c r="B162" s="280">
        <v>20</v>
      </c>
      <c r="C162" s="59">
        <v>9</v>
      </c>
      <c r="D162" s="59">
        <v>4</v>
      </c>
      <c r="E162" s="60"/>
      <c r="F162" s="58"/>
      <c r="G162" s="137">
        <f>SUM(G163)</f>
        <v>5781</v>
      </c>
      <c r="H162" s="137">
        <f>SUM(H163)</f>
        <v>0</v>
      </c>
      <c r="I162" s="137">
        <f>SUM(I163)</f>
        <v>5781</v>
      </c>
      <c r="J162" s="145"/>
    </row>
    <row r="163" spans="1:10" ht="30.75" customHeight="1">
      <c r="A163" s="268" t="s">
        <v>14</v>
      </c>
      <c r="B163" s="281">
        <v>20</v>
      </c>
      <c r="C163" s="62">
        <v>9</v>
      </c>
      <c r="D163" s="62">
        <v>4</v>
      </c>
      <c r="E163" s="63">
        <v>5201800</v>
      </c>
      <c r="F163" s="61"/>
      <c r="G163" s="139">
        <f>SUM(H163:J163)</f>
        <v>5781</v>
      </c>
      <c r="H163" s="139"/>
      <c r="I163" s="139">
        <f>SUM(лист!G186)</f>
        <v>5781</v>
      </c>
      <c r="J163" s="143"/>
    </row>
    <row r="164" spans="1:10" ht="18" customHeight="1">
      <c r="A164" s="268" t="s">
        <v>4</v>
      </c>
      <c r="B164" s="281">
        <v>20</v>
      </c>
      <c r="C164" s="62">
        <v>9</v>
      </c>
      <c r="D164" s="62">
        <v>4</v>
      </c>
      <c r="E164" s="63">
        <v>5201800</v>
      </c>
      <c r="F164" s="61">
        <v>1</v>
      </c>
      <c r="G164" s="139">
        <f>SUM(H164:J164)</f>
        <v>5781</v>
      </c>
      <c r="H164" s="141">
        <f>SUM(лист!S186)</f>
        <v>0</v>
      </c>
      <c r="I164" s="141">
        <f>SUM(лист!T186)</f>
        <v>5781</v>
      </c>
      <c r="J164" s="148">
        <f>SUM(лист!U186)</f>
        <v>0</v>
      </c>
    </row>
    <row r="165" spans="1:10" s="86" customFormat="1" ht="18" customHeight="1">
      <c r="A165" s="267" t="s">
        <v>12</v>
      </c>
      <c r="B165" s="280">
        <v>20</v>
      </c>
      <c r="C165" s="59">
        <v>9</v>
      </c>
      <c r="D165" s="59">
        <v>10</v>
      </c>
      <c r="E165" s="60"/>
      <c r="F165" s="58"/>
      <c r="G165" s="137">
        <f>SUM(H165:J165)</f>
        <v>8556</v>
      </c>
      <c r="H165" s="137">
        <f>SUM(H166)</f>
        <v>855.6</v>
      </c>
      <c r="I165" s="137">
        <f>SUM(I166)</f>
        <v>7700.4</v>
      </c>
      <c r="J165" s="145"/>
    </row>
    <row r="166" spans="1:10" ht="18" customHeight="1">
      <c r="A166" s="268" t="s">
        <v>398</v>
      </c>
      <c r="B166" s="281">
        <v>20</v>
      </c>
      <c r="C166" s="62">
        <v>9</v>
      </c>
      <c r="D166" s="62">
        <v>10</v>
      </c>
      <c r="E166" s="63">
        <v>5220000</v>
      </c>
      <c r="F166" s="61"/>
      <c r="G166" s="139">
        <f>SUM(H166:J166)</f>
        <v>8556</v>
      </c>
      <c r="H166" s="139">
        <f>SUM(H167)</f>
        <v>855.6</v>
      </c>
      <c r="I166" s="139">
        <f>SUM(I167)</f>
        <v>7700.4</v>
      </c>
      <c r="J166" s="143"/>
    </row>
    <row r="167" spans="1:10" ht="18" customHeight="1">
      <c r="A167" s="268" t="s">
        <v>8</v>
      </c>
      <c r="B167" s="281">
        <v>20</v>
      </c>
      <c r="C167" s="62">
        <v>9</v>
      </c>
      <c r="D167" s="62">
        <v>10</v>
      </c>
      <c r="E167" s="63">
        <v>5222604</v>
      </c>
      <c r="F167" s="61">
        <v>3</v>
      </c>
      <c r="G167" s="139">
        <f>SUM(H167:J167)</f>
        <v>8556</v>
      </c>
      <c r="H167" s="139">
        <f>SUM(лист!S191)</f>
        <v>855.6</v>
      </c>
      <c r="I167" s="139">
        <f>SUM(лист!T191)</f>
        <v>7700.4</v>
      </c>
      <c r="J167" s="140">
        <f>SUM(лист!U191)</f>
        <v>0</v>
      </c>
    </row>
    <row r="168" spans="1:10" s="86" customFormat="1" ht="18" customHeight="1">
      <c r="A168" s="267" t="s">
        <v>347</v>
      </c>
      <c r="B168" s="280">
        <v>20</v>
      </c>
      <c r="C168" s="59">
        <v>10</v>
      </c>
      <c r="D168" s="59"/>
      <c r="E168" s="60"/>
      <c r="F168" s="58"/>
      <c r="G168" s="137">
        <f>SUM(G170+G172+G175+G178+G183)</f>
        <v>80870.2</v>
      </c>
      <c r="H168" s="137">
        <f>SUM(H170+H172+H175+H178+H183)</f>
        <v>6477.8</v>
      </c>
      <c r="I168" s="137">
        <f>SUM(I170+I172+I175+I178+I183)</f>
        <v>68623.8</v>
      </c>
      <c r="J168" s="138">
        <f>SUM(J170+J172+J175+J178+J183)</f>
        <v>5768.6</v>
      </c>
    </row>
    <row r="169" spans="1:10" s="86" customFormat="1" ht="18" customHeight="1">
      <c r="A169" s="267" t="s">
        <v>292</v>
      </c>
      <c r="B169" s="280">
        <v>20</v>
      </c>
      <c r="C169" s="59">
        <v>10</v>
      </c>
      <c r="D169" s="59">
        <v>1</v>
      </c>
      <c r="E169" s="60"/>
      <c r="F169" s="58"/>
      <c r="G169" s="137">
        <f>SUM(G170)</f>
        <v>3757.8</v>
      </c>
      <c r="H169" s="137">
        <f aca="true" t="shared" si="14" ref="H169:J170">SUM(H170)</f>
        <v>3757.8</v>
      </c>
      <c r="I169" s="137">
        <f t="shared" si="14"/>
        <v>0</v>
      </c>
      <c r="J169" s="138">
        <f t="shared" si="14"/>
        <v>0</v>
      </c>
    </row>
    <row r="170" spans="1:10" ht="18" customHeight="1">
      <c r="A170" s="268" t="s">
        <v>348</v>
      </c>
      <c r="B170" s="281">
        <v>20</v>
      </c>
      <c r="C170" s="62">
        <v>10</v>
      </c>
      <c r="D170" s="62">
        <v>1</v>
      </c>
      <c r="E170" s="63">
        <v>4910100</v>
      </c>
      <c r="F170" s="61"/>
      <c r="G170" s="139">
        <f>SUM(G171)</f>
        <v>3757.8</v>
      </c>
      <c r="H170" s="139">
        <f t="shared" si="14"/>
        <v>3757.8</v>
      </c>
      <c r="I170" s="139">
        <f t="shared" si="14"/>
        <v>0</v>
      </c>
      <c r="J170" s="140">
        <f t="shared" si="14"/>
        <v>0</v>
      </c>
    </row>
    <row r="171" spans="1:10" ht="18" customHeight="1">
      <c r="A171" s="268" t="s">
        <v>408</v>
      </c>
      <c r="B171" s="281">
        <v>20</v>
      </c>
      <c r="C171" s="62">
        <v>10</v>
      </c>
      <c r="D171" s="62">
        <v>1</v>
      </c>
      <c r="E171" s="63">
        <v>4910100</v>
      </c>
      <c r="F171" s="61">
        <v>5</v>
      </c>
      <c r="G171" s="139">
        <f>SUM(H171:J171)</f>
        <v>3757.8</v>
      </c>
      <c r="H171" s="139">
        <f>SUM(лист!S204)</f>
        <v>3757.8</v>
      </c>
      <c r="I171" s="139">
        <f>SUM(лист!T204)</f>
        <v>0</v>
      </c>
      <c r="J171" s="140">
        <f>SUM(лист!U204)</f>
        <v>0</v>
      </c>
    </row>
    <row r="172" spans="1:10" ht="18" customHeight="1">
      <c r="A172" s="270" t="s">
        <v>380</v>
      </c>
      <c r="B172" s="280">
        <v>20</v>
      </c>
      <c r="C172" s="59">
        <v>10</v>
      </c>
      <c r="D172" s="59">
        <v>2</v>
      </c>
      <c r="E172" s="60"/>
      <c r="F172" s="58"/>
      <c r="G172" s="139">
        <f aca="true" t="shared" si="15" ref="G172:J173">SUM(G173)</f>
        <v>8488.6</v>
      </c>
      <c r="H172" s="139">
        <f t="shared" si="15"/>
        <v>2720</v>
      </c>
      <c r="I172" s="139">
        <f t="shared" si="15"/>
        <v>0</v>
      </c>
      <c r="J172" s="140">
        <f t="shared" si="15"/>
        <v>5768.6</v>
      </c>
    </row>
    <row r="173" spans="1:10" ht="18" customHeight="1">
      <c r="A173" s="269" t="s">
        <v>22</v>
      </c>
      <c r="B173" s="281">
        <v>20</v>
      </c>
      <c r="C173" s="62">
        <v>10</v>
      </c>
      <c r="D173" s="62">
        <v>2</v>
      </c>
      <c r="E173" s="63">
        <v>5070000</v>
      </c>
      <c r="F173" s="61"/>
      <c r="G173" s="139">
        <f>SUM(G174)</f>
        <v>8488.6</v>
      </c>
      <c r="H173" s="139">
        <f>SUM(H174)</f>
        <v>2720</v>
      </c>
      <c r="I173" s="139">
        <f t="shared" si="15"/>
        <v>0</v>
      </c>
      <c r="J173" s="140">
        <f t="shared" si="15"/>
        <v>5768.6</v>
      </c>
    </row>
    <row r="174" spans="1:10" ht="18" customHeight="1">
      <c r="A174" s="269" t="s">
        <v>4</v>
      </c>
      <c r="B174" s="281">
        <v>20</v>
      </c>
      <c r="C174" s="62">
        <v>10</v>
      </c>
      <c r="D174" s="62">
        <v>2</v>
      </c>
      <c r="E174" s="63">
        <v>5079900</v>
      </c>
      <c r="F174" s="61">
        <v>1</v>
      </c>
      <c r="G174" s="139">
        <f>SUM(H174:J174)</f>
        <v>8488.6</v>
      </c>
      <c r="H174" s="139">
        <f>SUM(лист!S205)</f>
        <v>2720</v>
      </c>
      <c r="I174" s="139">
        <f>SUM(лист!T205)</f>
        <v>0</v>
      </c>
      <c r="J174" s="140">
        <f>SUM(лист!U205)</f>
        <v>5768.6</v>
      </c>
    </row>
    <row r="175" spans="1:10" s="86" customFormat="1" ht="18" customHeight="1">
      <c r="A175" s="270" t="s">
        <v>296</v>
      </c>
      <c r="B175" s="280">
        <v>20</v>
      </c>
      <c r="C175" s="59">
        <v>10</v>
      </c>
      <c r="D175" s="59">
        <v>3</v>
      </c>
      <c r="E175" s="60"/>
      <c r="F175" s="58"/>
      <c r="G175" s="137">
        <f aca="true" t="shared" si="16" ref="G175:J176">SUM(G176)</f>
        <v>3917.9</v>
      </c>
      <c r="H175" s="137">
        <f t="shared" si="16"/>
        <v>0</v>
      </c>
      <c r="I175" s="137">
        <f t="shared" si="16"/>
        <v>3917.9</v>
      </c>
      <c r="J175" s="138">
        <f t="shared" si="16"/>
        <v>0</v>
      </c>
    </row>
    <row r="176" spans="1:10" ht="18" customHeight="1">
      <c r="A176" s="269" t="s">
        <v>398</v>
      </c>
      <c r="B176" s="281">
        <v>20</v>
      </c>
      <c r="C176" s="62">
        <v>10</v>
      </c>
      <c r="D176" s="62">
        <v>3</v>
      </c>
      <c r="E176" s="63">
        <v>5220000</v>
      </c>
      <c r="F176" s="61"/>
      <c r="G176" s="139">
        <f t="shared" si="16"/>
        <v>3917.9</v>
      </c>
      <c r="H176" s="139">
        <f t="shared" si="16"/>
        <v>0</v>
      </c>
      <c r="I176" s="139">
        <f t="shared" si="16"/>
        <v>3917.9</v>
      </c>
      <c r="J176" s="140">
        <f t="shared" si="16"/>
        <v>0</v>
      </c>
    </row>
    <row r="177" spans="1:10" ht="18" customHeight="1">
      <c r="A177" s="268" t="s">
        <v>169</v>
      </c>
      <c r="B177" s="281">
        <v>20</v>
      </c>
      <c r="C177" s="62">
        <v>10</v>
      </c>
      <c r="D177" s="62">
        <v>3</v>
      </c>
      <c r="E177" s="63">
        <v>5058600</v>
      </c>
      <c r="F177" s="61">
        <v>5</v>
      </c>
      <c r="G177" s="139">
        <f>SUM(H177:J177)</f>
        <v>3917.9</v>
      </c>
      <c r="H177" s="139">
        <f>SUM(лист!S212)</f>
        <v>0</v>
      </c>
      <c r="I177" s="139">
        <f>SUM(лист!T212)</f>
        <v>3917.9</v>
      </c>
      <c r="J177" s="140">
        <f>SUM(лист!U212)</f>
        <v>0</v>
      </c>
    </row>
    <row r="178" spans="1:10" s="86" customFormat="1" ht="18" customHeight="1">
      <c r="A178" s="267" t="s">
        <v>308</v>
      </c>
      <c r="B178" s="280">
        <v>20</v>
      </c>
      <c r="C178" s="59">
        <v>10</v>
      </c>
      <c r="D178" s="59">
        <v>4</v>
      </c>
      <c r="E178" s="60"/>
      <c r="F178" s="58"/>
      <c r="G178" s="137">
        <f>SUM(G179+G181)</f>
        <v>55025</v>
      </c>
      <c r="H178" s="137">
        <f>SUM(H179+H181)</f>
        <v>0</v>
      </c>
      <c r="I178" s="137">
        <f>SUM(I179+I181)</f>
        <v>55025.00000000001</v>
      </c>
      <c r="J178" s="138">
        <f>SUM(J179+J181)</f>
        <v>0</v>
      </c>
    </row>
    <row r="179" spans="1:10" s="86" customFormat="1" ht="18" customHeight="1">
      <c r="A179" s="269" t="s">
        <v>412</v>
      </c>
      <c r="B179" s="281">
        <v>20</v>
      </c>
      <c r="C179" s="62">
        <v>10</v>
      </c>
      <c r="D179" s="62">
        <v>4</v>
      </c>
      <c r="E179" s="63">
        <v>5050000</v>
      </c>
      <c r="F179" s="61"/>
      <c r="G179" s="139">
        <f>SUM(G180)</f>
        <v>1236.2</v>
      </c>
      <c r="H179" s="139">
        <f>SUM(H180)</f>
        <v>0</v>
      </c>
      <c r="I179" s="139">
        <f>SUM(I180)</f>
        <v>576.9000000000001</v>
      </c>
      <c r="J179" s="140">
        <f>SUM(J180)</f>
        <v>0</v>
      </c>
    </row>
    <row r="180" spans="1:10" s="86" customFormat="1" ht="18" customHeight="1">
      <c r="A180" s="269" t="s">
        <v>408</v>
      </c>
      <c r="B180" s="281">
        <v>20</v>
      </c>
      <c r="C180" s="62">
        <v>10</v>
      </c>
      <c r="D180" s="62">
        <v>4</v>
      </c>
      <c r="E180" s="63">
        <v>5050502</v>
      </c>
      <c r="F180" s="61">
        <v>5</v>
      </c>
      <c r="G180" s="139">
        <f>SUM(лист!E214)</f>
        <v>1236.2</v>
      </c>
      <c r="H180" s="139">
        <f>SUM(лист!S214)</f>
        <v>0</v>
      </c>
      <c r="I180" s="139">
        <f>SUM(лист!T214-659.3)</f>
        <v>576.9000000000001</v>
      </c>
      <c r="J180" s="140">
        <f>SUM(лист!U214)</f>
        <v>0</v>
      </c>
    </row>
    <row r="181" spans="1:10" s="88" customFormat="1" ht="18" customHeight="1">
      <c r="A181" s="269" t="s">
        <v>23</v>
      </c>
      <c r="B181" s="281">
        <v>20</v>
      </c>
      <c r="C181" s="62">
        <v>10</v>
      </c>
      <c r="D181" s="62">
        <v>4</v>
      </c>
      <c r="E181" s="63">
        <v>5201300</v>
      </c>
      <c r="F181" s="61"/>
      <c r="G181" s="139">
        <f>SUM(G182)</f>
        <v>53788.8</v>
      </c>
      <c r="H181" s="139">
        <f>SUM(H182)</f>
        <v>0</v>
      </c>
      <c r="I181" s="139">
        <f>SUM(I182)</f>
        <v>54448.100000000006</v>
      </c>
      <c r="J181" s="140">
        <f>SUM(J182)</f>
        <v>0</v>
      </c>
    </row>
    <row r="182" spans="1:10" ht="32.25" customHeight="1">
      <c r="A182" s="269" t="s">
        <v>305</v>
      </c>
      <c r="B182" s="281">
        <v>20</v>
      </c>
      <c r="C182" s="62">
        <v>10</v>
      </c>
      <c r="D182" s="62">
        <v>4</v>
      </c>
      <c r="E182" s="63">
        <v>5201313</v>
      </c>
      <c r="F182" s="61">
        <v>5</v>
      </c>
      <c r="G182" s="139">
        <f>SUM(лист!E215)</f>
        <v>53788.8</v>
      </c>
      <c r="H182" s="139">
        <f>SUM(лист!F215)</f>
        <v>0</v>
      </c>
      <c r="I182" s="139">
        <f>SUM(лист!T215+659.3)</f>
        <v>54448.100000000006</v>
      </c>
      <c r="J182" s="140">
        <f>SUM(лист!H215)</f>
        <v>0</v>
      </c>
    </row>
    <row r="183" spans="1:10" ht="19.5" customHeight="1">
      <c r="A183" s="270" t="s">
        <v>297</v>
      </c>
      <c r="B183" s="280">
        <v>20</v>
      </c>
      <c r="C183" s="59">
        <v>10</v>
      </c>
      <c r="D183" s="59">
        <v>6</v>
      </c>
      <c r="E183" s="63"/>
      <c r="F183" s="61"/>
      <c r="G183" s="137">
        <f>SUM(G184)</f>
        <v>9680.9</v>
      </c>
      <c r="H183" s="137">
        <f aca="true" t="shared" si="17" ref="H183:J184">SUM(H184)</f>
        <v>0</v>
      </c>
      <c r="I183" s="137">
        <f t="shared" si="17"/>
        <v>9680.9</v>
      </c>
      <c r="J183" s="138">
        <f t="shared" si="17"/>
        <v>0</v>
      </c>
    </row>
    <row r="184" spans="1:10" ht="18.75" customHeight="1">
      <c r="A184" s="268" t="s">
        <v>323</v>
      </c>
      <c r="B184" s="281">
        <v>20</v>
      </c>
      <c r="C184" s="62">
        <v>10</v>
      </c>
      <c r="D184" s="62">
        <v>6</v>
      </c>
      <c r="E184" s="63">
        <v>20400</v>
      </c>
      <c r="F184" s="61"/>
      <c r="G184" s="139">
        <f>SUM(G185)</f>
        <v>9680.9</v>
      </c>
      <c r="H184" s="139">
        <f t="shared" si="17"/>
        <v>0</v>
      </c>
      <c r="I184" s="139">
        <f t="shared" si="17"/>
        <v>9680.9</v>
      </c>
      <c r="J184" s="140">
        <f t="shared" si="17"/>
        <v>0</v>
      </c>
    </row>
    <row r="185" spans="1:10" ht="18" customHeight="1">
      <c r="A185" s="268" t="s">
        <v>388</v>
      </c>
      <c r="B185" s="281">
        <v>20</v>
      </c>
      <c r="C185" s="62">
        <v>10</v>
      </c>
      <c r="D185" s="62">
        <v>6</v>
      </c>
      <c r="E185" s="63">
        <v>20400</v>
      </c>
      <c r="F185" s="61">
        <v>500</v>
      </c>
      <c r="G185" s="139">
        <f>SUM(H185:J185)</f>
        <v>9680.9</v>
      </c>
      <c r="H185" s="139">
        <f>SUM(лист!S217)</f>
        <v>0</v>
      </c>
      <c r="I185" s="139">
        <f>SUM(лист!T217)</f>
        <v>9680.9</v>
      </c>
      <c r="J185" s="140">
        <f>SUM(лист!H217)</f>
        <v>0</v>
      </c>
    </row>
    <row r="186" spans="1:10" s="86" customFormat="1" ht="16.5" customHeight="1">
      <c r="A186" s="267" t="s">
        <v>35</v>
      </c>
      <c r="B186" s="280">
        <v>430</v>
      </c>
      <c r="C186" s="59"/>
      <c r="D186" s="59"/>
      <c r="E186" s="60"/>
      <c r="F186" s="58"/>
      <c r="G186" s="137">
        <f>SUM(H186:J186)</f>
        <v>112509.1</v>
      </c>
      <c r="H186" s="137">
        <f>SUM(H187+H199+H215+H149+H206)</f>
        <v>33485</v>
      </c>
      <c r="I186" s="137">
        <f>SUM(I187+I199+I215+I149+I206)</f>
        <v>75505.1</v>
      </c>
      <c r="J186" s="138">
        <f>SUM(J187+J199+J215+J149+J206)</f>
        <v>3519</v>
      </c>
    </row>
    <row r="187" spans="1:10" s="86" customFormat="1" ht="15.75" customHeight="1">
      <c r="A187" s="267" t="s">
        <v>316</v>
      </c>
      <c r="B187" s="281">
        <v>430</v>
      </c>
      <c r="C187" s="59">
        <v>1</v>
      </c>
      <c r="D187" s="59"/>
      <c r="E187" s="60"/>
      <c r="F187" s="58"/>
      <c r="G187" s="137">
        <f>SUM(H187:J187)</f>
        <v>25826.899999999998</v>
      </c>
      <c r="H187" s="137">
        <f>SUM(H188)</f>
        <v>25803</v>
      </c>
      <c r="I187" s="137">
        <f>SUM(I188)</f>
        <v>10.6</v>
      </c>
      <c r="J187" s="138">
        <f>SUM(J188)</f>
        <v>13.3</v>
      </c>
    </row>
    <row r="188" spans="1:10" s="86" customFormat="1" ht="18" customHeight="1">
      <c r="A188" s="267" t="s">
        <v>332</v>
      </c>
      <c r="B188" s="281">
        <v>430</v>
      </c>
      <c r="C188" s="59">
        <v>1</v>
      </c>
      <c r="D188" s="59">
        <v>14</v>
      </c>
      <c r="E188" s="60"/>
      <c r="F188" s="58"/>
      <c r="G188" s="137">
        <f>SUM(H188:J188)</f>
        <v>25826.899999999998</v>
      </c>
      <c r="H188" s="137">
        <f>SUM(H189+H194)</f>
        <v>25803</v>
      </c>
      <c r="I188" s="137">
        <f>SUM(I189+I194)</f>
        <v>10.6</v>
      </c>
      <c r="J188" s="138">
        <f>SUM(J189+J194)</f>
        <v>13.3</v>
      </c>
    </row>
    <row r="189" spans="1:10" ht="18.75" customHeight="1" thickBot="1">
      <c r="A189" s="268" t="s">
        <v>322</v>
      </c>
      <c r="B189" s="281">
        <v>430</v>
      </c>
      <c r="C189" s="62">
        <v>1</v>
      </c>
      <c r="D189" s="62">
        <v>14</v>
      </c>
      <c r="E189" s="63">
        <v>20400</v>
      </c>
      <c r="F189" s="61"/>
      <c r="G189" s="139">
        <f>SUM(H189:J189)</f>
        <v>23291.3</v>
      </c>
      <c r="H189" s="139">
        <f>SUM(H193)</f>
        <v>23278</v>
      </c>
      <c r="I189" s="139">
        <f>SUM(I193)</f>
        <v>0</v>
      </c>
      <c r="J189" s="140">
        <f>SUM(J193)</f>
        <v>13.3</v>
      </c>
    </row>
    <row r="190" spans="1:10" ht="18" customHeight="1">
      <c r="A190" s="508" t="s">
        <v>329</v>
      </c>
      <c r="B190" s="510" t="s">
        <v>315</v>
      </c>
      <c r="C190" s="502"/>
      <c r="D190" s="502"/>
      <c r="E190" s="502"/>
      <c r="F190" s="503"/>
      <c r="G190" s="505" t="s">
        <v>219</v>
      </c>
      <c r="H190" s="505" t="s">
        <v>120</v>
      </c>
      <c r="I190" s="505"/>
      <c r="J190" s="507"/>
    </row>
    <row r="191" spans="1:10" ht="122.25" customHeight="1" thickBot="1">
      <c r="A191" s="509"/>
      <c r="B191" s="282" t="s">
        <v>215</v>
      </c>
      <c r="C191" s="104" t="s">
        <v>117</v>
      </c>
      <c r="D191" s="104" t="s">
        <v>118</v>
      </c>
      <c r="E191" s="104" t="s">
        <v>216</v>
      </c>
      <c r="F191" s="104" t="s">
        <v>217</v>
      </c>
      <c r="G191" s="506"/>
      <c r="H191" s="22" t="s">
        <v>319</v>
      </c>
      <c r="I191" s="22" t="s">
        <v>320</v>
      </c>
      <c r="J191" s="105" t="s">
        <v>321</v>
      </c>
    </row>
    <row r="192" spans="1:10" ht="19.5" customHeight="1" thickBot="1">
      <c r="A192" s="273">
        <v>1</v>
      </c>
      <c r="B192" s="283">
        <v>2</v>
      </c>
      <c r="C192" s="85">
        <v>3</v>
      </c>
      <c r="D192" s="85">
        <v>4</v>
      </c>
      <c r="E192" s="85">
        <v>5</v>
      </c>
      <c r="F192" s="85">
        <v>6</v>
      </c>
      <c r="G192" s="85">
        <v>7</v>
      </c>
      <c r="H192" s="97">
        <v>8</v>
      </c>
      <c r="I192" s="97">
        <v>9</v>
      </c>
      <c r="J192" s="98">
        <v>10</v>
      </c>
    </row>
    <row r="193" spans="1:10" ht="18" customHeight="1">
      <c r="A193" s="268" t="s">
        <v>323</v>
      </c>
      <c r="B193" s="281">
        <v>430</v>
      </c>
      <c r="C193" s="62">
        <v>1</v>
      </c>
      <c r="D193" s="62">
        <v>14</v>
      </c>
      <c r="E193" s="63">
        <v>20400</v>
      </c>
      <c r="F193" s="61">
        <v>500</v>
      </c>
      <c r="G193" s="139">
        <f>SUM(H193:J193)</f>
        <v>23291.3</v>
      </c>
      <c r="H193" s="139">
        <f>SUM(лист!S29)</f>
        <v>23278</v>
      </c>
      <c r="I193" s="139">
        <f>SUM(лист!T29)</f>
        <v>0</v>
      </c>
      <c r="J193" s="140">
        <f>SUM(лист!U29)</f>
        <v>13.3</v>
      </c>
    </row>
    <row r="194" spans="1:10" ht="19.5" customHeight="1">
      <c r="A194" s="269" t="s">
        <v>34</v>
      </c>
      <c r="B194" s="281">
        <v>430</v>
      </c>
      <c r="C194" s="62">
        <v>1</v>
      </c>
      <c r="D194" s="62">
        <v>14</v>
      </c>
      <c r="E194" s="63">
        <v>900000</v>
      </c>
      <c r="F194" s="61"/>
      <c r="G194" s="139">
        <f>SUM(H194:J194)</f>
        <v>2535.6</v>
      </c>
      <c r="H194" s="139">
        <f>SUM(H197+H195)</f>
        <v>2525</v>
      </c>
      <c r="I194" s="139">
        <f>SUM(I197+I195)</f>
        <v>10.6</v>
      </c>
      <c r="J194" s="140">
        <f>SUM(J197)</f>
        <v>0</v>
      </c>
    </row>
    <row r="195" spans="1:10" ht="18.75" customHeight="1">
      <c r="A195" s="269" t="s">
        <v>438</v>
      </c>
      <c r="B195" s="281">
        <v>430</v>
      </c>
      <c r="C195" s="62">
        <v>1</v>
      </c>
      <c r="D195" s="62">
        <v>14</v>
      </c>
      <c r="E195" s="63"/>
      <c r="F195" s="61"/>
      <c r="G195" s="139">
        <f>SUM(G196)</f>
        <v>10.6</v>
      </c>
      <c r="H195" s="139">
        <f>SUM(H196)</f>
        <v>0</v>
      </c>
      <c r="I195" s="139">
        <f>SUM(I196)</f>
        <v>10.6</v>
      </c>
      <c r="J195" s="140">
        <f>SUM(J196)</f>
        <v>0</v>
      </c>
    </row>
    <row r="196" spans="1:10" ht="19.5" customHeight="1">
      <c r="A196" s="269" t="s">
        <v>388</v>
      </c>
      <c r="B196" s="281">
        <v>430</v>
      </c>
      <c r="C196" s="62">
        <v>1</v>
      </c>
      <c r="D196" s="62">
        <v>14</v>
      </c>
      <c r="E196" s="63">
        <v>920000</v>
      </c>
      <c r="F196" s="61">
        <v>500</v>
      </c>
      <c r="G196" s="139">
        <f>SUM(H196:J196)</f>
        <v>10.6</v>
      </c>
      <c r="H196" s="139">
        <f>SUM(лист!S32)</f>
        <v>0</v>
      </c>
      <c r="I196" s="139">
        <f>SUM(лист!T32)</f>
        <v>10.6</v>
      </c>
      <c r="J196" s="140">
        <f>SUM(лист!U32)</f>
        <v>0</v>
      </c>
    </row>
    <row r="197" spans="1:10" ht="20.25" customHeight="1">
      <c r="A197" s="269" t="s">
        <v>349</v>
      </c>
      <c r="B197" s="281">
        <v>430</v>
      </c>
      <c r="C197" s="62">
        <v>1</v>
      </c>
      <c r="D197" s="62">
        <v>14</v>
      </c>
      <c r="E197" s="63">
        <v>900200</v>
      </c>
      <c r="F197" s="61"/>
      <c r="G197" s="139">
        <f>SUM(H197:J197)</f>
        <v>2525</v>
      </c>
      <c r="H197" s="139">
        <f>SUM(H198)</f>
        <v>2525</v>
      </c>
      <c r="I197" s="139">
        <f>SUM(I198)</f>
        <v>0</v>
      </c>
      <c r="J197" s="140">
        <f>SUM(J198)</f>
        <v>0</v>
      </c>
    </row>
    <row r="198" spans="1:10" ht="19.5" customHeight="1">
      <c r="A198" s="269" t="s">
        <v>388</v>
      </c>
      <c r="B198" s="281">
        <v>430</v>
      </c>
      <c r="C198" s="62">
        <v>1</v>
      </c>
      <c r="D198" s="62">
        <v>14</v>
      </c>
      <c r="E198" s="63">
        <v>900200</v>
      </c>
      <c r="F198" s="61">
        <v>500</v>
      </c>
      <c r="G198" s="139">
        <f>SUM(H198:J198)</f>
        <v>2525</v>
      </c>
      <c r="H198" s="139">
        <f>SUM(лист!S30)</f>
        <v>2525</v>
      </c>
      <c r="I198" s="139">
        <f>SUM(лист!T30)</f>
        <v>0</v>
      </c>
      <c r="J198" s="140">
        <f>SUM(лист!U30)</f>
        <v>0</v>
      </c>
    </row>
    <row r="199" spans="1:10" s="86" customFormat="1" ht="18" customHeight="1">
      <c r="A199" s="267" t="s">
        <v>334</v>
      </c>
      <c r="B199" s="281">
        <v>430</v>
      </c>
      <c r="C199" s="59">
        <v>4</v>
      </c>
      <c r="D199" s="59"/>
      <c r="E199" s="60"/>
      <c r="F199" s="58"/>
      <c r="G199" s="137">
        <f>SUM(G200+G204)</f>
        <v>6850</v>
      </c>
      <c r="H199" s="137">
        <f>SUM(H200+H204)</f>
        <v>6850</v>
      </c>
      <c r="I199" s="137">
        <f aca="true" t="shared" si="18" ref="H199:J202">SUM(I200)</f>
        <v>0</v>
      </c>
      <c r="J199" s="138">
        <f t="shared" si="18"/>
        <v>0</v>
      </c>
    </row>
    <row r="200" spans="1:10" s="86" customFormat="1" ht="18" customHeight="1">
      <c r="A200" s="267" t="s">
        <v>280</v>
      </c>
      <c r="B200" s="281">
        <v>430</v>
      </c>
      <c r="C200" s="59">
        <v>4</v>
      </c>
      <c r="D200" s="59">
        <v>12</v>
      </c>
      <c r="E200" s="60"/>
      <c r="F200" s="58"/>
      <c r="G200" s="137">
        <f>SUM(G201)</f>
        <v>6549</v>
      </c>
      <c r="H200" s="137">
        <f t="shared" si="18"/>
        <v>6549</v>
      </c>
      <c r="I200" s="137">
        <f t="shared" si="18"/>
        <v>0</v>
      </c>
      <c r="J200" s="138">
        <f t="shared" si="18"/>
        <v>0</v>
      </c>
    </row>
    <row r="201" spans="1:10" ht="18" customHeight="1">
      <c r="A201" s="268" t="s">
        <v>350</v>
      </c>
      <c r="B201" s="281">
        <v>430</v>
      </c>
      <c r="C201" s="62">
        <v>4</v>
      </c>
      <c r="D201" s="62">
        <v>12</v>
      </c>
      <c r="E201" s="63">
        <v>3400000</v>
      </c>
      <c r="F201" s="61"/>
      <c r="G201" s="139">
        <f>SUM(G202)</f>
        <v>6549</v>
      </c>
      <c r="H201" s="139">
        <f t="shared" si="18"/>
        <v>6549</v>
      </c>
      <c r="I201" s="139">
        <f t="shared" si="18"/>
        <v>0</v>
      </c>
      <c r="J201" s="140">
        <f t="shared" si="18"/>
        <v>0</v>
      </c>
    </row>
    <row r="202" spans="1:10" ht="18" customHeight="1">
      <c r="A202" s="268" t="s">
        <v>351</v>
      </c>
      <c r="B202" s="281">
        <v>430</v>
      </c>
      <c r="C202" s="62">
        <v>4</v>
      </c>
      <c r="D202" s="62">
        <v>12</v>
      </c>
      <c r="E202" s="63">
        <v>3400300</v>
      </c>
      <c r="F202" s="61">
        <v>500</v>
      </c>
      <c r="G202" s="139">
        <f>SUM(G203)</f>
        <v>6549</v>
      </c>
      <c r="H202" s="139">
        <f t="shared" si="18"/>
        <v>6549</v>
      </c>
      <c r="I202" s="139">
        <f t="shared" si="18"/>
        <v>0</v>
      </c>
      <c r="J202" s="140">
        <f t="shared" si="18"/>
        <v>0</v>
      </c>
    </row>
    <row r="203" spans="1:10" ht="18" customHeight="1">
      <c r="A203" s="268" t="s">
        <v>411</v>
      </c>
      <c r="B203" s="281">
        <v>430</v>
      </c>
      <c r="C203" s="62">
        <v>4</v>
      </c>
      <c r="D203" s="62">
        <v>12</v>
      </c>
      <c r="E203" s="63">
        <v>3400300</v>
      </c>
      <c r="F203" s="61">
        <v>500</v>
      </c>
      <c r="G203" s="139">
        <f>SUM(H203:J203)</f>
        <v>6549</v>
      </c>
      <c r="H203" s="139">
        <f>SUM(лист!S71)</f>
        <v>6549</v>
      </c>
      <c r="I203" s="139">
        <f>SUM(лист!T71)</f>
        <v>0</v>
      </c>
      <c r="J203" s="140">
        <f>SUM(лист!U71)</f>
        <v>0</v>
      </c>
    </row>
    <row r="204" spans="1:10" ht="18" customHeight="1">
      <c r="A204" s="267" t="s">
        <v>382</v>
      </c>
      <c r="B204" s="280">
        <v>430</v>
      </c>
      <c r="C204" s="59">
        <v>4</v>
      </c>
      <c r="D204" s="59">
        <v>10</v>
      </c>
      <c r="E204" s="63"/>
      <c r="F204" s="61"/>
      <c r="G204" s="137">
        <f>SUM(G205)</f>
        <v>301</v>
      </c>
      <c r="H204" s="137">
        <f>SUM(H205)</f>
        <v>301</v>
      </c>
      <c r="I204" s="139"/>
      <c r="J204" s="140"/>
    </row>
    <row r="205" spans="1:10" ht="18" customHeight="1">
      <c r="A205" s="281" t="s">
        <v>450</v>
      </c>
      <c r="B205" s="281">
        <v>430</v>
      </c>
      <c r="C205" s="62">
        <v>4</v>
      </c>
      <c r="D205" s="62">
        <v>10</v>
      </c>
      <c r="E205" s="63">
        <v>3300200</v>
      </c>
      <c r="F205" s="61">
        <v>500</v>
      </c>
      <c r="G205" s="139">
        <f>SUM(H205:J205)</f>
        <v>301</v>
      </c>
      <c r="H205" s="139">
        <f>SUM(лист!S67)</f>
        <v>301</v>
      </c>
      <c r="I205" s="139"/>
      <c r="J205" s="140"/>
    </row>
    <row r="206" spans="1:10" ht="18" customHeight="1">
      <c r="A206" s="267" t="s">
        <v>335</v>
      </c>
      <c r="B206" s="280">
        <v>430</v>
      </c>
      <c r="C206" s="59">
        <v>5</v>
      </c>
      <c r="D206" s="59">
        <v>0</v>
      </c>
      <c r="E206" s="60"/>
      <c r="F206" s="58"/>
      <c r="G206" s="137">
        <f>SUM(H206:J206)</f>
        <v>65617.2</v>
      </c>
      <c r="H206" s="137">
        <f>SUM(H207)</f>
        <v>732</v>
      </c>
      <c r="I206" s="137">
        <f>SUM(I207)</f>
        <v>61379.5</v>
      </c>
      <c r="J206" s="138">
        <f>SUM(J207)</f>
        <v>3505.7</v>
      </c>
    </row>
    <row r="207" spans="1:10" ht="18" customHeight="1">
      <c r="A207" s="270" t="s">
        <v>282</v>
      </c>
      <c r="B207" s="280">
        <v>430</v>
      </c>
      <c r="C207" s="59">
        <v>5</v>
      </c>
      <c r="D207" s="59">
        <v>1</v>
      </c>
      <c r="E207" s="60"/>
      <c r="F207" s="58"/>
      <c r="G207" s="137">
        <f>SUM(H207:J207)</f>
        <v>65617.2</v>
      </c>
      <c r="H207" s="137">
        <f>SUM(H208+H209+H214)</f>
        <v>732</v>
      </c>
      <c r="I207" s="137">
        <f>SUM(I208+I209+I214)</f>
        <v>61379.5</v>
      </c>
      <c r="J207" s="138">
        <f>SUM(J208+J209+J214)</f>
        <v>3505.7</v>
      </c>
    </row>
    <row r="208" spans="1:10" ht="18" customHeight="1">
      <c r="A208" s="269" t="s">
        <v>437</v>
      </c>
      <c r="B208" s="281">
        <v>430</v>
      </c>
      <c r="C208" s="62">
        <v>5</v>
      </c>
      <c r="D208" s="62">
        <v>1</v>
      </c>
      <c r="E208" s="63">
        <v>1020102</v>
      </c>
      <c r="F208" s="61">
        <v>3</v>
      </c>
      <c r="G208" s="139">
        <f aca="true" t="shared" si="19" ref="G208:G213">SUM(H208:J208)</f>
        <v>3505.7</v>
      </c>
      <c r="H208" s="264">
        <f>SUM(лист!S78)</f>
        <v>0</v>
      </c>
      <c r="I208" s="264">
        <f>SUM(лист!T78)</f>
        <v>0</v>
      </c>
      <c r="J208" s="140">
        <f>SUM(лист!U78)</f>
        <v>3505.7</v>
      </c>
    </row>
    <row r="209" spans="1:10" ht="18" customHeight="1">
      <c r="A209" s="268" t="s">
        <v>398</v>
      </c>
      <c r="B209" s="281">
        <v>430</v>
      </c>
      <c r="C209" s="62">
        <v>5</v>
      </c>
      <c r="D209" s="62">
        <v>1</v>
      </c>
      <c r="E209" s="63">
        <v>5220000</v>
      </c>
      <c r="F209" s="61">
        <v>3</v>
      </c>
      <c r="G209" s="139">
        <f t="shared" si="19"/>
        <v>59701</v>
      </c>
      <c r="H209" s="139">
        <f>SUM(H210+H213)</f>
        <v>732</v>
      </c>
      <c r="I209" s="139">
        <f>SUM(I210+I213)</f>
        <v>58969</v>
      </c>
      <c r="J209" s="140">
        <f>SUM(J210+J213)</f>
        <v>0</v>
      </c>
    </row>
    <row r="210" spans="1:10" ht="18" customHeight="1">
      <c r="A210" s="274" t="s">
        <v>28</v>
      </c>
      <c r="B210" s="281">
        <v>430</v>
      </c>
      <c r="C210" s="62">
        <v>5</v>
      </c>
      <c r="D210" s="62">
        <v>1</v>
      </c>
      <c r="E210" s="63">
        <v>5222700</v>
      </c>
      <c r="F210" s="61">
        <v>3</v>
      </c>
      <c r="G210" s="139">
        <f t="shared" si="19"/>
        <v>49930.8</v>
      </c>
      <c r="H210" s="139">
        <f>SUM(H211+H212)</f>
        <v>0</v>
      </c>
      <c r="I210" s="139">
        <f>SUM(I211+I212)</f>
        <v>49930.8</v>
      </c>
      <c r="J210" s="140">
        <f>SUM(J211+J212)</f>
        <v>0</v>
      </c>
    </row>
    <row r="211" spans="1:10" ht="30" customHeight="1">
      <c r="A211" s="276" t="s">
        <v>418</v>
      </c>
      <c r="B211" s="281">
        <v>430</v>
      </c>
      <c r="C211" s="62">
        <v>5</v>
      </c>
      <c r="D211" s="62">
        <v>1</v>
      </c>
      <c r="E211" s="63">
        <v>5222701</v>
      </c>
      <c r="F211" s="61">
        <v>3</v>
      </c>
      <c r="G211" s="139">
        <f t="shared" si="19"/>
        <v>25478.4</v>
      </c>
      <c r="H211" s="139">
        <f>SUM(лист!S79)</f>
        <v>0</v>
      </c>
      <c r="I211" s="139">
        <f>SUM(лист!T79)</f>
        <v>25478.4</v>
      </c>
      <c r="J211" s="140">
        <f>SUM(лист!U79)</f>
        <v>0</v>
      </c>
    </row>
    <row r="212" spans="1:10" ht="30" customHeight="1">
      <c r="A212" s="276" t="s">
        <v>417</v>
      </c>
      <c r="B212" s="281">
        <v>430</v>
      </c>
      <c r="C212" s="62">
        <v>5</v>
      </c>
      <c r="D212" s="62">
        <v>1</v>
      </c>
      <c r="E212" s="63">
        <v>5222705</v>
      </c>
      <c r="F212" s="61">
        <v>3</v>
      </c>
      <c r="G212" s="139">
        <f t="shared" si="19"/>
        <v>24452.4</v>
      </c>
      <c r="H212" s="139">
        <f>SUM(лист!S80)</f>
        <v>0</v>
      </c>
      <c r="I212" s="139">
        <f>SUM(лист!T80)</f>
        <v>24452.4</v>
      </c>
      <c r="J212" s="140">
        <f>SUM(лист!U80)</f>
        <v>0</v>
      </c>
    </row>
    <row r="213" spans="1:10" ht="18" customHeight="1">
      <c r="A213" s="272" t="s">
        <v>436</v>
      </c>
      <c r="B213" s="281">
        <v>430</v>
      </c>
      <c r="C213" s="62">
        <v>5</v>
      </c>
      <c r="D213" s="62">
        <v>1</v>
      </c>
      <c r="E213" s="63">
        <v>5225500</v>
      </c>
      <c r="F213" s="61">
        <v>3</v>
      </c>
      <c r="G213" s="139">
        <f t="shared" si="19"/>
        <v>9770.2</v>
      </c>
      <c r="H213" s="139">
        <f>SUM(лист!S81)</f>
        <v>732</v>
      </c>
      <c r="I213" s="139">
        <f>SUM(лист!T81)</f>
        <v>9038.2</v>
      </c>
      <c r="J213" s="140">
        <f>SUM(лист!U81)</f>
        <v>0</v>
      </c>
    </row>
    <row r="214" spans="1:10" ht="18" customHeight="1">
      <c r="A214" s="272" t="s">
        <v>436</v>
      </c>
      <c r="B214" s="281">
        <v>430</v>
      </c>
      <c r="C214" s="62">
        <v>5</v>
      </c>
      <c r="D214" s="62">
        <v>1</v>
      </c>
      <c r="E214" s="63">
        <v>1040400</v>
      </c>
      <c r="F214" s="61">
        <v>3</v>
      </c>
      <c r="G214" s="139">
        <f>SUM(H214:J214)</f>
        <v>2410.5</v>
      </c>
      <c r="H214" s="139">
        <f>SUM(лист!S82)</f>
        <v>0</v>
      </c>
      <c r="I214" s="139">
        <f>SUM(лист!T82)</f>
        <v>2410.5</v>
      </c>
      <c r="J214" s="140">
        <f>SUM(лист!U82)</f>
        <v>0</v>
      </c>
    </row>
    <row r="215" spans="1:10" s="86" customFormat="1" ht="18" customHeight="1">
      <c r="A215" s="267" t="s">
        <v>347</v>
      </c>
      <c r="B215" s="281">
        <v>430</v>
      </c>
      <c r="C215" s="59">
        <v>10</v>
      </c>
      <c r="D215" s="59"/>
      <c r="E215" s="60"/>
      <c r="F215" s="58"/>
      <c r="G215" s="137">
        <f>SUM(G216)</f>
        <v>14115</v>
      </c>
      <c r="H215" s="137">
        <f>SUM(H216)</f>
        <v>0</v>
      </c>
      <c r="I215" s="137">
        <f>SUM(I216)</f>
        <v>14115</v>
      </c>
      <c r="J215" s="138">
        <f>SUM(J216)</f>
        <v>0</v>
      </c>
    </row>
    <row r="216" spans="1:10" s="86" customFormat="1" ht="18" customHeight="1">
      <c r="A216" s="267" t="s">
        <v>296</v>
      </c>
      <c r="B216" s="281">
        <v>430</v>
      </c>
      <c r="C216" s="59">
        <v>10</v>
      </c>
      <c r="D216" s="59">
        <v>3</v>
      </c>
      <c r="E216" s="60"/>
      <c r="F216" s="58"/>
      <c r="G216" s="137">
        <f>SUM(G218+G219)</f>
        <v>14115</v>
      </c>
      <c r="H216" s="137">
        <f>SUM(H218+H219)</f>
        <v>0</v>
      </c>
      <c r="I216" s="137">
        <f>SUM(I218+I219)</f>
        <v>14115</v>
      </c>
      <c r="J216" s="138">
        <f>SUM(J218+J219)</f>
        <v>0</v>
      </c>
    </row>
    <row r="217" spans="1:10" ht="18" customHeight="1">
      <c r="A217" s="268" t="s">
        <v>412</v>
      </c>
      <c r="B217" s="281">
        <v>430</v>
      </c>
      <c r="C217" s="62">
        <v>10</v>
      </c>
      <c r="D217" s="62">
        <v>3</v>
      </c>
      <c r="E217" s="63">
        <v>5050000</v>
      </c>
      <c r="F217" s="61">
        <v>5</v>
      </c>
      <c r="G217" s="139">
        <f>SUM(G219+G218)</f>
        <v>14115</v>
      </c>
      <c r="H217" s="139">
        <f>SUM(H219+H218)</f>
        <v>0</v>
      </c>
      <c r="I217" s="139">
        <f>SUM(I219+I218)</f>
        <v>14115</v>
      </c>
      <c r="J217" s="140">
        <f>SUM(J219+J218)</f>
        <v>0</v>
      </c>
    </row>
    <row r="218" spans="1:10" ht="33" customHeight="1">
      <c r="A218" s="269" t="s">
        <v>352</v>
      </c>
      <c r="B218" s="281">
        <v>430</v>
      </c>
      <c r="C218" s="62">
        <v>10</v>
      </c>
      <c r="D218" s="62">
        <v>3</v>
      </c>
      <c r="E218" s="63">
        <v>5053600</v>
      </c>
      <c r="F218" s="61">
        <v>5</v>
      </c>
      <c r="G218" s="139">
        <f>SUM(H218:J218)</f>
        <v>8415</v>
      </c>
      <c r="H218" s="139">
        <f>SUM(лист!S208)</f>
        <v>0</v>
      </c>
      <c r="I218" s="139">
        <f>SUM(лист!T208)</f>
        <v>8415</v>
      </c>
      <c r="J218" s="140">
        <f>SUM(лист!U208)</f>
        <v>0</v>
      </c>
    </row>
    <row r="219" spans="1:10" ht="35.25" customHeight="1">
      <c r="A219" s="268" t="s">
        <v>3</v>
      </c>
      <c r="B219" s="281">
        <v>430</v>
      </c>
      <c r="C219" s="62">
        <v>10</v>
      </c>
      <c r="D219" s="62">
        <v>3</v>
      </c>
      <c r="E219" s="63">
        <v>5053400</v>
      </c>
      <c r="F219" s="61">
        <v>5</v>
      </c>
      <c r="G219" s="139">
        <f>SUM(H219:J219)</f>
        <v>5700</v>
      </c>
      <c r="H219" s="139">
        <f>SUM(лист!S207)</f>
        <v>0</v>
      </c>
      <c r="I219" s="139">
        <f>SUM(лист!T207)</f>
        <v>5700</v>
      </c>
      <c r="J219" s="140">
        <f>SUM(лист!U207)</f>
        <v>0</v>
      </c>
    </row>
    <row r="220" spans="1:10" s="86" customFormat="1" ht="18.75" customHeight="1">
      <c r="A220" s="267" t="s">
        <v>38</v>
      </c>
      <c r="B220" s="280">
        <v>500</v>
      </c>
      <c r="C220" s="59"/>
      <c r="D220" s="59"/>
      <c r="E220" s="60"/>
      <c r="F220" s="58"/>
      <c r="G220" s="137">
        <f>SUM(G221+G228)</f>
        <v>28423</v>
      </c>
      <c r="H220" s="137">
        <f>SUM(H221+H228)</f>
        <v>28423</v>
      </c>
      <c r="I220" s="137">
        <f>SUM(I221)</f>
        <v>0</v>
      </c>
      <c r="J220" s="138">
        <f>SUM(J221)</f>
        <v>0</v>
      </c>
    </row>
    <row r="221" spans="1:10" s="86" customFormat="1" ht="18" customHeight="1">
      <c r="A221" s="267" t="s">
        <v>316</v>
      </c>
      <c r="B221" s="280">
        <v>500</v>
      </c>
      <c r="C221" s="59">
        <v>1</v>
      </c>
      <c r="D221" s="59"/>
      <c r="E221" s="60"/>
      <c r="F221" s="58"/>
      <c r="G221" s="137">
        <f>SUM(G222+G225)</f>
        <v>27427.8</v>
      </c>
      <c r="H221" s="137">
        <f>SUM(H222+H225)</f>
        <v>27427.8</v>
      </c>
      <c r="I221" s="137">
        <f>SUM(I222+I225)</f>
        <v>0</v>
      </c>
      <c r="J221" s="138">
        <f>SUM(J222+J225)</f>
        <v>0</v>
      </c>
    </row>
    <row r="222" spans="1:10" s="86" customFormat="1" ht="33.75" customHeight="1">
      <c r="A222" s="267" t="s">
        <v>387</v>
      </c>
      <c r="B222" s="280">
        <v>500</v>
      </c>
      <c r="C222" s="59">
        <v>1</v>
      </c>
      <c r="D222" s="59">
        <v>6</v>
      </c>
      <c r="E222" s="60"/>
      <c r="F222" s="58"/>
      <c r="G222" s="137">
        <f>SUM(G223)</f>
        <v>25797.8</v>
      </c>
      <c r="H222" s="137">
        <f aca="true" t="shared" si="20" ref="H222:J223">SUM(H223)</f>
        <v>25797.8</v>
      </c>
      <c r="I222" s="137">
        <f t="shared" si="20"/>
        <v>0</v>
      </c>
      <c r="J222" s="138">
        <f t="shared" si="20"/>
        <v>0</v>
      </c>
    </row>
    <row r="223" spans="1:10" ht="18" customHeight="1">
      <c r="A223" s="268" t="s">
        <v>322</v>
      </c>
      <c r="B223" s="281">
        <v>500</v>
      </c>
      <c r="C223" s="62">
        <v>1</v>
      </c>
      <c r="D223" s="62">
        <v>6</v>
      </c>
      <c r="E223" s="63">
        <v>20400</v>
      </c>
      <c r="F223" s="61"/>
      <c r="G223" s="139">
        <f>SUM(G224)</f>
        <v>25797.8</v>
      </c>
      <c r="H223" s="139">
        <f t="shared" si="20"/>
        <v>25797.8</v>
      </c>
      <c r="I223" s="139">
        <f t="shared" si="20"/>
        <v>0</v>
      </c>
      <c r="J223" s="140">
        <f t="shared" si="20"/>
        <v>0</v>
      </c>
    </row>
    <row r="224" spans="1:10" ht="18" customHeight="1">
      <c r="A224" s="268" t="s">
        <v>323</v>
      </c>
      <c r="B224" s="281">
        <v>500</v>
      </c>
      <c r="C224" s="62">
        <v>1</v>
      </c>
      <c r="D224" s="62">
        <v>6</v>
      </c>
      <c r="E224" s="63">
        <v>20400</v>
      </c>
      <c r="F224" s="61">
        <v>500</v>
      </c>
      <c r="G224" s="139">
        <f>SUM(H224:J224)</f>
        <v>25797.8</v>
      </c>
      <c r="H224" s="139">
        <f>SUM(лист!S19)</f>
        <v>25797.8</v>
      </c>
      <c r="I224" s="139">
        <f>SUM(лист!T19)</f>
        <v>0</v>
      </c>
      <c r="J224" s="140">
        <f>SUM(лист!U19)</f>
        <v>0</v>
      </c>
    </row>
    <row r="225" spans="1:10" s="86" customFormat="1" ht="18" customHeight="1">
      <c r="A225" s="267" t="s">
        <v>357</v>
      </c>
      <c r="B225" s="280">
        <v>500</v>
      </c>
      <c r="C225" s="59">
        <v>1</v>
      </c>
      <c r="D225" s="59">
        <v>12</v>
      </c>
      <c r="E225" s="60"/>
      <c r="F225" s="58"/>
      <c r="G225" s="137">
        <f>SUM(G226)</f>
        <v>1630</v>
      </c>
      <c r="H225" s="137">
        <f aca="true" t="shared" si="21" ref="H225:J226">SUM(H226)</f>
        <v>1630</v>
      </c>
      <c r="I225" s="137">
        <f t="shared" si="21"/>
        <v>0</v>
      </c>
      <c r="J225" s="138">
        <f t="shared" si="21"/>
        <v>0</v>
      </c>
    </row>
    <row r="226" spans="1:10" ht="18" customHeight="1">
      <c r="A226" s="268" t="s">
        <v>360</v>
      </c>
      <c r="B226" s="281">
        <v>500</v>
      </c>
      <c r="C226" s="62">
        <v>1</v>
      </c>
      <c r="D226" s="62">
        <v>12</v>
      </c>
      <c r="E226" s="63">
        <v>650000</v>
      </c>
      <c r="F226" s="61"/>
      <c r="G226" s="139">
        <f>SUM(G227)</f>
        <v>1630</v>
      </c>
      <c r="H226" s="139">
        <f t="shared" si="21"/>
        <v>1630</v>
      </c>
      <c r="I226" s="139">
        <f t="shared" si="21"/>
        <v>0</v>
      </c>
      <c r="J226" s="140">
        <f t="shared" si="21"/>
        <v>0</v>
      </c>
    </row>
    <row r="227" spans="1:10" ht="18" customHeight="1">
      <c r="A227" s="268" t="s">
        <v>361</v>
      </c>
      <c r="B227" s="281">
        <v>500</v>
      </c>
      <c r="C227" s="62">
        <v>1</v>
      </c>
      <c r="D227" s="62">
        <v>12</v>
      </c>
      <c r="E227" s="63">
        <v>650300</v>
      </c>
      <c r="F227" s="61">
        <v>13</v>
      </c>
      <c r="G227" s="139">
        <f>SUM(H227:J227)</f>
        <v>1630</v>
      </c>
      <c r="H227" s="139">
        <f>SUM(лист!S25)</f>
        <v>1630</v>
      </c>
      <c r="I227" s="139">
        <f>SUM(лист!T25)</f>
        <v>0</v>
      </c>
      <c r="J227" s="140">
        <f>SUM(лист!U25)</f>
        <v>0</v>
      </c>
    </row>
    <row r="228" spans="1:10" ht="18" customHeight="1">
      <c r="A228" s="280" t="s">
        <v>334</v>
      </c>
      <c r="B228" s="280">
        <v>500</v>
      </c>
      <c r="C228" s="59">
        <v>4</v>
      </c>
      <c r="D228" s="59"/>
      <c r="E228" s="60"/>
      <c r="F228" s="58"/>
      <c r="G228" s="137">
        <f>SUM(G229)</f>
        <v>995.2</v>
      </c>
      <c r="H228" s="137">
        <f>SUM(H229)</f>
        <v>995.2</v>
      </c>
      <c r="I228" s="139"/>
      <c r="J228" s="140"/>
    </row>
    <row r="229" spans="1:10" ht="18" customHeight="1">
      <c r="A229" s="280" t="s">
        <v>382</v>
      </c>
      <c r="B229" s="280">
        <v>500</v>
      </c>
      <c r="C229" s="59">
        <v>4</v>
      </c>
      <c r="D229" s="59">
        <v>10</v>
      </c>
      <c r="E229" s="60"/>
      <c r="F229" s="58"/>
      <c r="G229" s="137">
        <f>SUM(G230)</f>
        <v>995.2</v>
      </c>
      <c r="H229" s="137">
        <f>SUM(H230)</f>
        <v>995.2</v>
      </c>
      <c r="I229" s="139"/>
      <c r="J229" s="140"/>
    </row>
    <row r="230" spans="1:10" ht="18" customHeight="1">
      <c r="A230" s="281" t="s">
        <v>450</v>
      </c>
      <c r="B230" s="281">
        <v>500</v>
      </c>
      <c r="C230" s="62">
        <v>4</v>
      </c>
      <c r="D230" s="62">
        <v>10</v>
      </c>
      <c r="E230" s="63">
        <v>3030200</v>
      </c>
      <c r="F230" s="61">
        <v>500</v>
      </c>
      <c r="G230" s="139">
        <f>SUM(H230:J230)</f>
        <v>995.2</v>
      </c>
      <c r="H230" s="139">
        <f>SUM(лист!S66)</f>
        <v>995.2</v>
      </c>
      <c r="I230" s="139"/>
      <c r="J230" s="140"/>
    </row>
    <row r="231" spans="1:10" s="86" customFormat="1" ht="18" customHeight="1">
      <c r="A231" s="267" t="s">
        <v>41</v>
      </c>
      <c r="B231" s="280">
        <v>230</v>
      </c>
      <c r="C231" s="59"/>
      <c r="D231" s="59"/>
      <c r="E231" s="60"/>
      <c r="F231" s="58"/>
      <c r="G231" s="137">
        <f>SUM(G238+G262+G232)</f>
        <v>1043112.6</v>
      </c>
      <c r="H231" s="137">
        <f>SUM(H238+H262+H247+H232)</f>
        <v>474277.4000000001</v>
      </c>
      <c r="I231" s="137">
        <f>SUM(I238+I262)</f>
        <v>504326.7</v>
      </c>
      <c r="J231" s="138">
        <f>SUM(J238+J262+J247)</f>
        <v>68903.5</v>
      </c>
    </row>
    <row r="232" spans="1:10" s="86" customFormat="1" ht="18" customHeight="1">
      <c r="A232" s="280" t="s">
        <v>334</v>
      </c>
      <c r="B232" s="280">
        <v>230</v>
      </c>
      <c r="C232" s="59">
        <v>4</v>
      </c>
      <c r="D232" s="59"/>
      <c r="E232" s="60"/>
      <c r="F232" s="58"/>
      <c r="G232" s="137">
        <f>SUM(G233)</f>
        <v>21</v>
      </c>
      <c r="H232" s="137">
        <f>SUM(H233)</f>
        <v>21</v>
      </c>
      <c r="I232" s="137"/>
      <c r="J232" s="138"/>
    </row>
    <row r="233" spans="1:10" s="86" customFormat="1" ht="18" customHeight="1">
      <c r="A233" s="280" t="s">
        <v>382</v>
      </c>
      <c r="B233" s="280">
        <v>230</v>
      </c>
      <c r="C233" s="59">
        <v>4</v>
      </c>
      <c r="D233" s="59">
        <v>10</v>
      </c>
      <c r="E233" s="60"/>
      <c r="F233" s="58"/>
      <c r="G233" s="137">
        <f>SUM(G234)</f>
        <v>21</v>
      </c>
      <c r="H233" s="137">
        <f>SUM(H234)</f>
        <v>21</v>
      </c>
      <c r="I233" s="137"/>
      <c r="J233" s="138"/>
    </row>
    <row r="234" spans="1:10" s="86" customFormat="1" ht="18" customHeight="1" thickBot="1">
      <c r="A234" s="281" t="s">
        <v>450</v>
      </c>
      <c r="B234" s="281">
        <v>230</v>
      </c>
      <c r="C234" s="62">
        <v>4</v>
      </c>
      <c r="D234" s="62">
        <v>10</v>
      </c>
      <c r="E234" s="63">
        <v>3030200</v>
      </c>
      <c r="F234" s="61">
        <v>500</v>
      </c>
      <c r="G234" s="137">
        <f>SUM(H234:J234)</f>
        <v>21</v>
      </c>
      <c r="H234" s="137">
        <f>SUM(лист!S68)</f>
        <v>21</v>
      </c>
      <c r="I234" s="137"/>
      <c r="J234" s="138"/>
    </row>
    <row r="235" spans="1:10" s="86" customFormat="1" ht="18" customHeight="1">
      <c r="A235" s="508" t="s">
        <v>329</v>
      </c>
      <c r="B235" s="510" t="s">
        <v>315</v>
      </c>
      <c r="C235" s="502"/>
      <c r="D235" s="502"/>
      <c r="E235" s="502"/>
      <c r="F235" s="503"/>
      <c r="G235" s="505" t="s">
        <v>219</v>
      </c>
      <c r="H235" s="505" t="s">
        <v>120</v>
      </c>
      <c r="I235" s="505"/>
      <c r="J235" s="507"/>
    </row>
    <row r="236" spans="1:10" s="86" customFormat="1" ht="140.25" customHeight="1" thickBot="1">
      <c r="A236" s="509"/>
      <c r="B236" s="282" t="s">
        <v>215</v>
      </c>
      <c r="C236" s="104" t="s">
        <v>117</v>
      </c>
      <c r="D236" s="104" t="s">
        <v>118</v>
      </c>
      <c r="E236" s="104" t="s">
        <v>216</v>
      </c>
      <c r="F236" s="104" t="s">
        <v>217</v>
      </c>
      <c r="G236" s="506"/>
      <c r="H236" s="22" t="s">
        <v>319</v>
      </c>
      <c r="I236" s="22" t="s">
        <v>320</v>
      </c>
      <c r="J236" s="105" t="s">
        <v>321</v>
      </c>
    </row>
    <row r="237" spans="1:10" s="86" customFormat="1" ht="18" customHeight="1" thickBot="1">
      <c r="A237" s="273">
        <v>1</v>
      </c>
      <c r="B237" s="283">
        <v>2</v>
      </c>
      <c r="C237" s="85">
        <v>3</v>
      </c>
      <c r="D237" s="85">
        <v>4</v>
      </c>
      <c r="E237" s="85">
        <v>5</v>
      </c>
      <c r="F237" s="85">
        <v>6</v>
      </c>
      <c r="G237" s="85">
        <v>7</v>
      </c>
      <c r="H237" s="97">
        <v>8</v>
      </c>
      <c r="I237" s="97">
        <v>9</v>
      </c>
      <c r="J237" s="98">
        <v>10</v>
      </c>
    </row>
    <row r="238" spans="1:10" s="89" customFormat="1" ht="18" customHeight="1">
      <c r="A238" s="270" t="s">
        <v>340</v>
      </c>
      <c r="B238" s="280">
        <v>230</v>
      </c>
      <c r="C238" s="59">
        <v>7</v>
      </c>
      <c r="D238" s="59"/>
      <c r="E238" s="60"/>
      <c r="F238" s="58"/>
      <c r="G238" s="137">
        <f>SUM(G239+G242+G253+G249)</f>
        <v>1024593.6</v>
      </c>
      <c r="H238" s="137">
        <f>SUM(H239+H242+H253+H249)</f>
        <v>474256.4000000001</v>
      </c>
      <c r="I238" s="137">
        <f>SUM(I239+I242+I253+I249)</f>
        <v>485828.7</v>
      </c>
      <c r="J238" s="138">
        <f>SUM(J239+J242+J253+J249)</f>
        <v>68903.5</v>
      </c>
    </row>
    <row r="239" spans="1:10" ht="18" customHeight="1">
      <c r="A239" s="267" t="s">
        <v>284</v>
      </c>
      <c r="B239" s="280">
        <v>230</v>
      </c>
      <c r="C239" s="59">
        <v>7</v>
      </c>
      <c r="D239" s="59">
        <v>1</v>
      </c>
      <c r="E239" s="60"/>
      <c r="F239" s="58"/>
      <c r="G239" s="137">
        <f>SUM(G240)</f>
        <v>328400.6</v>
      </c>
      <c r="H239" s="137">
        <f aca="true" t="shared" si="22" ref="H239:J240">SUM(H240)</f>
        <v>271931.5</v>
      </c>
      <c r="I239" s="137">
        <f t="shared" si="22"/>
        <v>7593.7</v>
      </c>
      <c r="J239" s="138">
        <f t="shared" si="22"/>
        <v>48875.399999999994</v>
      </c>
    </row>
    <row r="240" spans="1:10" ht="18" customHeight="1">
      <c r="A240" s="268" t="s">
        <v>342</v>
      </c>
      <c r="B240" s="281">
        <v>230</v>
      </c>
      <c r="C240" s="62">
        <v>7</v>
      </c>
      <c r="D240" s="62">
        <v>1</v>
      </c>
      <c r="E240" s="63">
        <v>4200000</v>
      </c>
      <c r="F240" s="61"/>
      <c r="G240" s="139">
        <f>SUM(G241)</f>
        <v>328400.6</v>
      </c>
      <c r="H240" s="139">
        <f t="shared" si="22"/>
        <v>271931.5</v>
      </c>
      <c r="I240" s="139">
        <f t="shared" si="22"/>
        <v>7593.7</v>
      </c>
      <c r="J240" s="140">
        <f t="shared" si="22"/>
        <v>48875.399999999994</v>
      </c>
    </row>
    <row r="241" spans="1:10" ht="18" customHeight="1">
      <c r="A241" s="269" t="s">
        <v>4</v>
      </c>
      <c r="B241" s="281">
        <v>230</v>
      </c>
      <c r="C241" s="62">
        <v>7</v>
      </c>
      <c r="D241" s="62">
        <v>1</v>
      </c>
      <c r="E241" s="63">
        <v>4209900</v>
      </c>
      <c r="F241" s="61">
        <v>1</v>
      </c>
      <c r="G241" s="139">
        <f>SUM(H241:J241)</f>
        <v>328400.6</v>
      </c>
      <c r="H241" s="141">
        <f>SUM(лист!S111:S124)</f>
        <v>271931.5</v>
      </c>
      <c r="I241" s="141">
        <f>SUM(лист!T111:T124)</f>
        <v>7593.7</v>
      </c>
      <c r="J241" s="148">
        <f>SUM(лист!U111:U124)</f>
        <v>48875.399999999994</v>
      </c>
    </row>
    <row r="242" spans="1:10" ht="18" customHeight="1">
      <c r="A242" s="267" t="s">
        <v>341</v>
      </c>
      <c r="B242" s="280">
        <v>230</v>
      </c>
      <c r="C242" s="59">
        <v>7</v>
      </c>
      <c r="D242" s="59">
        <v>2</v>
      </c>
      <c r="E242" s="60"/>
      <c r="F242" s="58"/>
      <c r="G242" s="137">
        <f>SUM(G243+G245)</f>
        <v>653281.8</v>
      </c>
      <c r="H242" s="137">
        <f>SUM(H243+H245)</f>
        <v>163735.30000000002</v>
      </c>
      <c r="I242" s="137">
        <f>SUM(I243+I245+I247)</f>
        <v>478235</v>
      </c>
      <c r="J242" s="138">
        <f>SUM(J243+J245)</f>
        <v>15706.5</v>
      </c>
    </row>
    <row r="243" spans="1:10" ht="18" customHeight="1">
      <c r="A243" s="268" t="s">
        <v>369</v>
      </c>
      <c r="B243" s="281">
        <v>230</v>
      </c>
      <c r="C243" s="62">
        <v>7</v>
      </c>
      <c r="D243" s="62">
        <v>2</v>
      </c>
      <c r="E243" s="63">
        <v>4210000</v>
      </c>
      <c r="F243" s="61"/>
      <c r="G243" s="139">
        <f>SUM(G244)</f>
        <v>579128.6000000001</v>
      </c>
      <c r="H243" s="139">
        <f>SUM(H244)</f>
        <v>92808.00000000001</v>
      </c>
      <c r="I243" s="139">
        <f>SUM(I244)</f>
        <v>473150.7</v>
      </c>
      <c r="J243" s="140">
        <f>SUM(J244)</f>
        <v>13169.9</v>
      </c>
    </row>
    <row r="244" spans="1:10" ht="18" customHeight="1">
      <c r="A244" s="269" t="s">
        <v>4</v>
      </c>
      <c r="B244" s="281">
        <v>230</v>
      </c>
      <c r="C244" s="62">
        <v>7</v>
      </c>
      <c r="D244" s="62">
        <v>2</v>
      </c>
      <c r="E244" s="63">
        <v>4219900</v>
      </c>
      <c r="F244" s="61">
        <v>1</v>
      </c>
      <c r="G244" s="139">
        <f>SUM(H244:J244)</f>
        <v>579128.6000000001</v>
      </c>
      <c r="H244" s="141">
        <f>SUM(лист!S128:S135)</f>
        <v>92808.00000000001</v>
      </c>
      <c r="I244" s="141">
        <f>SUM(лист!T128:T135)+лист!T136-I247</f>
        <v>473150.7</v>
      </c>
      <c r="J244" s="148">
        <f>SUM(лист!U128:U135)</f>
        <v>13169.9</v>
      </c>
    </row>
    <row r="245" spans="1:10" ht="18" customHeight="1">
      <c r="A245" s="269" t="s">
        <v>167</v>
      </c>
      <c r="B245" s="281">
        <v>230</v>
      </c>
      <c r="C245" s="62">
        <v>7</v>
      </c>
      <c r="D245" s="62">
        <v>2</v>
      </c>
      <c r="E245" s="63">
        <v>4230000</v>
      </c>
      <c r="F245" s="61"/>
      <c r="G245" s="139">
        <f>SUM(G246)</f>
        <v>74153.20000000001</v>
      </c>
      <c r="H245" s="139">
        <f>SUM(H246)</f>
        <v>70927.3</v>
      </c>
      <c r="I245" s="139">
        <f>SUM(I246)</f>
        <v>689.3</v>
      </c>
      <c r="J245" s="140">
        <f>SUM(J246)</f>
        <v>2536.6</v>
      </c>
    </row>
    <row r="246" spans="1:10" ht="18" customHeight="1">
      <c r="A246" s="269" t="s">
        <v>327</v>
      </c>
      <c r="B246" s="281">
        <v>230</v>
      </c>
      <c r="C246" s="62">
        <v>7</v>
      </c>
      <c r="D246" s="62">
        <v>2</v>
      </c>
      <c r="E246" s="63">
        <v>4239900</v>
      </c>
      <c r="F246" s="61">
        <v>1</v>
      </c>
      <c r="G246" s="139">
        <f>SUM(H246:J246)</f>
        <v>74153.20000000001</v>
      </c>
      <c r="H246" s="141">
        <f>SUM(лист!S138:S140)</f>
        <v>70927.3</v>
      </c>
      <c r="I246" s="141">
        <f>SUM(лист!T138:T140)</f>
        <v>689.3</v>
      </c>
      <c r="J246" s="148">
        <f>SUM(лист!U138:U140)</f>
        <v>2536.6</v>
      </c>
    </row>
    <row r="247" spans="1:10" ht="18" customHeight="1">
      <c r="A247" s="269" t="s">
        <v>398</v>
      </c>
      <c r="B247" s="281">
        <v>230</v>
      </c>
      <c r="C247" s="62">
        <v>7</v>
      </c>
      <c r="D247" s="62">
        <v>2</v>
      </c>
      <c r="E247" s="64">
        <v>5200902</v>
      </c>
      <c r="F247" s="61"/>
      <c r="G247" s="141">
        <f>SUM(G248)</f>
        <v>4395</v>
      </c>
      <c r="H247" s="141">
        <f>SUM(H248)</f>
        <v>0</v>
      </c>
      <c r="I247" s="141">
        <f>SUM(I248)</f>
        <v>4395</v>
      </c>
      <c r="J247" s="148">
        <f>SUM(J248)</f>
        <v>0</v>
      </c>
    </row>
    <row r="248" spans="1:10" ht="18" customHeight="1">
      <c r="A248" s="269" t="s">
        <v>363</v>
      </c>
      <c r="B248" s="281">
        <v>230</v>
      </c>
      <c r="C248" s="62">
        <v>7</v>
      </c>
      <c r="D248" s="62">
        <v>2</v>
      </c>
      <c r="E248" s="64">
        <v>5200902</v>
      </c>
      <c r="F248" s="61">
        <v>3</v>
      </c>
      <c r="G248" s="139">
        <f>SUM(H248:J248)</f>
        <v>4395</v>
      </c>
      <c r="H248" s="142"/>
      <c r="I248" s="141">
        <v>4395</v>
      </c>
      <c r="J248" s="143"/>
    </row>
    <row r="249" spans="1:10" s="86" customFormat="1" ht="18" customHeight="1">
      <c r="A249" s="270" t="s">
        <v>285</v>
      </c>
      <c r="B249" s="280">
        <v>230</v>
      </c>
      <c r="C249" s="59">
        <v>7</v>
      </c>
      <c r="D249" s="59">
        <v>7</v>
      </c>
      <c r="E249" s="90"/>
      <c r="F249" s="58"/>
      <c r="G249" s="137">
        <f>SUM(G250)</f>
        <v>6373.5</v>
      </c>
      <c r="H249" s="137">
        <f aca="true" t="shared" si="23" ref="H249:J251">SUM(H250)</f>
        <v>2051.9</v>
      </c>
      <c r="I249" s="137">
        <f t="shared" si="23"/>
        <v>0</v>
      </c>
      <c r="J249" s="138">
        <f t="shared" si="23"/>
        <v>4321.599999999999</v>
      </c>
    </row>
    <row r="250" spans="1:10" s="86" customFormat="1" ht="18" customHeight="1">
      <c r="A250" s="268" t="s">
        <v>343</v>
      </c>
      <c r="B250" s="281">
        <v>230</v>
      </c>
      <c r="C250" s="62">
        <v>7</v>
      </c>
      <c r="D250" s="62">
        <v>7</v>
      </c>
      <c r="E250" s="63">
        <v>4320000</v>
      </c>
      <c r="F250" s="61"/>
      <c r="G250" s="139">
        <f>SUM(G251)</f>
        <v>6373.5</v>
      </c>
      <c r="H250" s="139">
        <f t="shared" si="23"/>
        <v>2051.9</v>
      </c>
      <c r="I250" s="139">
        <f t="shared" si="23"/>
        <v>0</v>
      </c>
      <c r="J250" s="140">
        <f t="shared" si="23"/>
        <v>4321.599999999999</v>
      </c>
    </row>
    <row r="251" spans="1:10" ht="18" customHeight="1">
      <c r="A251" s="268" t="s">
        <v>17</v>
      </c>
      <c r="B251" s="281">
        <v>230</v>
      </c>
      <c r="C251" s="62">
        <v>7</v>
      </c>
      <c r="D251" s="62">
        <v>7</v>
      </c>
      <c r="E251" s="63">
        <v>4320200</v>
      </c>
      <c r="F251" s="61"/>
      <c r="G251" s="139">
        <f>SUM(G252)</f>
        <v>6373.5</v>
      </c>
      <c r="H251" s="139">
        <f t="shared" si="23"/>
        <v>2051.9</v>
      </c>
      <c r="I251" s="139">
        <f t="shared" si="23"/>
        <v>0</v>
      </c>
      <c r="J251" s="140">
        <f t="shared" si="23"/>
        <v>4321.599999999999</v>
      </c>
    </row>
    <row r="252" spans="1:10" ht="18" customHeight="1">
      <c r="A252" s="269" t="s">
        <v>4</v>
      </c>
      <c r="B252" s="281">
        <v>230</v>
      </c>
      <c r="C252" s="62">
        <v>7</v>
      </c>
      <c r="D252" s="62">
        <v>7</v>
      </c>
      <c r="E252" s="63">
        <v>4320200</v>
      </c>
      <c r="F252" s="61">
        <v>1</v>
      </c>
      <c r="G252" s="139">
        <f>SUM(H252:J252)</f>
        <v>6373.5</v>
      </c>
      <c r="H252" s="141">
        <f>SUM(лист!S159:S160)+лист!S161</f>
        <v>2051.9</v>
      </c>
      <c r="I252" s="141">
        <f>SUM(лист!T159:T160)+лист!T161</f>
        <v>0</v>
      </c>
      <c r="J252" s="148">
        <f>SUM(лист!U159:U160)+лист!U161</f>
        <v>4321.599999999999</v>
      </c>
    </row>
    <row r="253" spans="1:10" s="86" customFormat="1" ht="18" customHeight="1">
      <c r="A253" s="267" t="s">
        <v>286</v>
      </c>
      <c r="B253" s="280">
        <v>230</v>
      </c>
      <c r="C253" s="59">
        <v>7</v>
      </c>
      <c r="D253" s="59">
        <v>9</v>
      </c>
      <c r="E253" s="60"/>
      <c r="F253" s="58"/>
      <c r="G253" s="137">
        <f>SUM(G257+G259+G254)</f>
        <v>36537.7</v>
      </c>
      <c r="H253" s="137">
        <f>SUM(H257+H259+H254)</f>
        <v>36537.7</v>
      </c>
      <c r="I253" s="137">
        <f>SUM(I257+I259+I254)</f>
        <v>0</v>
      </c>
      <c r="J253" s="138">
        <f>SUM(J257+J259+J254)</f>
        <v>0</v>
      </c>
    </row>
    <row r="254" spans="1:10" s="86" customFormat="1" ht="31.5" customHeight="1">
      <c r="A254" s="269" t="s">
        <v>21</v>
      </c>
      <c r="B254" s="281">
        <v>230</v>
      </c>
      <c r="C254" s="62">
        <v>7</v>
      </c>
      <c r="D254" s="62">
        <v>9</v>
      </c>
      <c r="E254" s="63">
        <v>20000</v>
      </c>
      <c r="F254" s="61"/>
      <c r="G254" s="139">
        <f>SUM(G255)</f>
        <v>10525</v>
      </c>
      <c r="H254" s="139">
        <f aca="true" t="shared" si="24" ref="H254:J255">SUM(H255)</f>
        <v>10525</v>
      </c>
      <c r="I254" s="139">
        <f t="shared" si="24"/>
        <v>0</v>
      </c>
      <c r="J254" s="140">
        <f t="shared" si="24"/>
        <v>0</v>
      </c>
    </row>
    <row r="255" spans="1:10" s="86" customFormat="1" ht="18" customHeight="1">
      <c r="A255" s="269" t="s">
        <v>323</v>
      </c>
      <c r="B255" s="281">
        <v>230</v>
      </c>
      <c r="C255" s="62">
        <v>7</v>
      </c>
      <c r="D255" s="62">
        <v>9</v>
      </c>
      <c r="E255" s="63">
        <v>20400</v>
      </c>
      <c r="F255" s="61"/>
      <c r="G255" s="139">
        <f>SUM(G256)</f>
        <v>10525</v>
      </c>
      <c r="H255" s="139">
        <f t="shared" si="24"/>
        <v>10525</v>
      </c>
      <c r="I255" s="139">
        <f t="shared" si="24"/>
        <v>0</v>
      </c>
      <c r="J255" s="140">
        <f t="shared" si="24"/>
        <v>0</v>
      </c>
    </row>
    <row r="256" spans="1:10" s="86" customFormat="1" ht="18" customHeight="1">
      <c r="A256" s="269" t="s">
        <v>388</v>
      </c>
      <c r="B256" s="281">
        <v>230</v>
      </c>
      <c r="C256" s="62">
        <v>7</v>
      </c>
      <c r="D256" s="62">
        <v>9</v>
      </c>
      <c r="E256" s="63">
        <v>20400</v>
      </c>
      <c r="F256" s="61">
        <v>500</v>
      </c>
      <c r="G256" s="139">
        <f>SUM(H256:J256)</f>
        <v>10525</v>
      </c>
      <c r="H256" s="139">
        <f>SUM(лист!S148)</f>
        <v>10525</v>
      </c>
      <c r="I256" s="144"/>
      <c r="J256" s="145"/>
    </row>
    <row r="257" spans="1:10" ht="18" customHeight="1">
      <c r="A257" s="268" t="s">
        <v>370</v>
      </c>
      <c r="B257" s="281">
        <v>230</v>
      </c>
      <c r="C257" s="62">
        <v>7</v>
      </c>
      <c r="D257" s="62">
        <v>9</v>
      </c>
      <c r="E257" s="63">
        <v>4360000</v>
      </c>
      <c r="F257" s="61"/>
      <c r="G257" s="139">
        <f>SUM(G258)</f>
        <v>800</v>
      </c>
      <c r="H257" s="139">
        <f>SUM(H258)</f>
        <v>800</v>
      </c>
      <c r="I257" s="139">
        <f>SUM(I258)</f>
        <v>0</v>
      </c>
      <c r="J257" s="140">
        <f>SUM(J258)</f>
        <v>0</v>
      </c>
    </row>
    <row r="258" spans="1:10" ht="18" customHeight="1">
      <c r="A258" s="269" t="s">
        <v>4</v>
      </c>
      <c r="B258" s="281">
        <v>230</v>
      </c>
      <c r="C258" s="62">
        <v>7</v>
      </c>
      <c r="D258" s="62">
        <v>9</v>
      </c>
      <c r="E258" s="63">
        <v>4360100</v>
      </c>
      <c r="F258" s="61">
        <v>1</v>
      </c>
      <c r="G258" s="139">
        <f>SUM(H258:J258)</f>
        <v>800</v>
      </c>
      <c r="H258" s="139">
        <f>SUM(лист!S150)</f>
        <v>800</v>
      </c>
      <c r="I258" s="142"/>
      <c r="J258" s="143"/>
    </row>
    <row r="259" spans="1:10" ht="18" customHeight="1">
      <c r="A259" s="268" t="s">
        <v>19</v>
      </c>
      <c r="B259" s="281">
        <v>230</v>
      </c>
      <c r="C259" s="62">
        <v>7</v>
      </c>
      <c r="D259" s="62">
        <v>9</v>
      </c>
      <c r="E259" s="63">
        <v>4520000</v>
      </c>
      <c r="F259" s="61"/>
      <c r="G259" s="139">
        <f>SUM(G260)</f>
        <v>25212.7</v>
      </c>
      <c r="H259" s="139">
        <f aca="true" t="shared" si="25" ref="H259:J260">SUM(H260)</f>
        <v>25212.7</v>
      </c>
      <c r="I259" s="139">
        <f t="shared" si="25"/>
        <v>0</v>
      </c>
      <c r="J259" s="140">
        <f t="shared" si="25"/>
        <v>0</v>
      </c>
    </row>
    <row r="260" spans="1:10" ht="18" customHeight="1">
      <c r="A260" s="268" t="s">
        <v>327</v>
      </c>
      <c r="B260" s="281">
        <v>230</v>
      </c>
      <c r="C260" s="62">
        <v>7</v>
      </c>
      <c r="D260" s="62">
        <v>9</v>
      </c>
      <c r="E260" s="63">
        <v>4529900</v>
      </c>
      <c r="F260" s="61"/>
      <c r="G260" s="139">
        <f>SUM(G261)</f>
        <v>25212.7</v>
      </c>
      <c r="H260" s="139">
        <f t="shared" si="25"/>
        <v>25212.7</v>
      </c>
      <c r="I260" s="139">
        <f t="shared" si="25"/>
        <v>0</v>
      </c>
      <c r="J260" s="140">
        <f t="shared" si="25"/>
        <v>0</v>
      </c>
    </row>
    <row r="261" spans="1:10" ht="18" customHeight="1">
      <c r="A261" s="269" t="s">
        <v>4</v>
      </c>
      <c r="B261" s="281">
        <v>230</v>
      </c>
      <c r="C261" s="62">
        <v>7</v>
      </c>
      <c r="D261" s="62">
        <v>9</v>
      </c>
      <c r="E261" s="63">
        <v>4529900</v>
      </c>
      <c r="F261" s="61">
        <v>1</v>
      </c>
      <c r="G261" s="139">
        <f>SUM(H261:J261)</f>
        <v>25212.7</v>
      </c>
      <c r="H261" s="139">
        <f>SUM(лист!S149)</f>
        <v>25212.7</v>
      </c>
      <c r="I261" s="142"/>
      <c r="J261" s="143"/>
    </row>
    <row r="262" spans="1:10" s="86" customFormat="1" ht="18" customHeight="1">
      <c r="A262" s="270" t="s">
        <v>347</v>
      </c>
      <c r="B262" s="280">
        <v>230</v>
      </c>
      <c r="C262" s="59">
        <v>10</v>
      </c>
      <c r="D262" s="59"/>
      <c r="E262" s="60"/>
      <c r="F262" s="58"/>
      <c r="G262" s="137">
        <f>SUM(G263)</f>
        <v>18498</v>
      </c>
      <c r="H262" s="137">
        <f aca="true" t="shared" si="26" ref="H262:J264">SUM(H263)</f>
        <v>0</v>
      </c>
      <c r="I262" s="137">
        <f t="shared" si="26"/>
        <v>18498</v>
      </c>
      <c r="J262" s="138">
        <f t="shared" si="26"/>
        <v>0</v>
      </c>
    </row>
    <row r="263" spans="1:10" s="86" customFormat="1" ht="18" customHeight="1">
      <c r="A263" s="270" t="s">
        <v>308</v>
      </c>
      <c r="B263" s="280">
        <v>230</v>
      </c>
      <c r="C263" s="59">
        <v>10</v>
      </c>
      <c r="D263" s="59">
        <v>4</v>
      </c>
      <c r="E263" s="60"/>
      <c r="F263" s="58"/>
      <c r="G263" s="137">
        <f>SUM(G264)</f>
        <v>18498</v>
      </c>
      <c r="H263" s="137">
        <f t="shared" si="26"/>
        <v>0</v>
      </c>
      <c r="I263" s="137">
        <f t="shared" si="26"/>
        <v>18498</v>
      </c>
      <c r="J263" s="138">
        <f t="shared" si="26"/>
        <v>0</v>
      </c>
    </row>
    <row r="264" spans="1:10" ht="18" customHeight="1">
      <c r="A264" s="269" t="s">
        <v>16</v>
      </c>
      <c r="B264" s="281">
        <v>230</v>
      </c>
      <c r="C264" s="62">
        <v>10</v>
      </c>
      <c r="D264" s="62">
        <v>4</v>
      </c>
      <c r="E264" s="63">
        <v>5201000</v>
      </c>
      <c r="F264" s="61"/>
      <c r="G264" s="139">
        <f>SUM(G265)</f>
        <v>18498</v>
      </c>
      <c r="H264" s="139">
        <f t="shared" si="26"/>
        <v>0</v>
      </c>
      <c r="I264" s="139">
        <f t="shared" si="26"/>
        <v>18498</v>
      </c>
      <c r="J264" s="140">
        <f t="shared" si="26"/>
        <v>0</v>
      </c>
    </row>
    <row r="265" spans="1:10" ht="18" customHeight="1">
      <c r="A265" s="268" t="s">
        <v>20</v>
      </c>
      <c r="B265" s="281">
        <v>230</v>
      </c>
      <c r="C265" s="62">
        <v>10</v>
      </c>
      <c r="D265" s="62">
        <v>4</v>
      </c>
      <c r="E265" s="63">
        <v>5201001</v>
      </c>
      <c r="F265" s="61">
        <v>5</v>
      </c>
      <c r="G265" s="139">
        <f>SUM(H265:J265)</f>
        <v>18498</v>
      </c>
      <c r="H265" s="139">
        <f>SUM(лист!S216)</f>
        <v>0</v>
      </c>
      <c r="I265" s="139">
        <f>SUM(лист!T216)</f>
        <v>18498</v>
      </c>
      <c r="J265" s="140">
        <f>SUM(лист!U216)</f>
        <v>0</v>
      </c>
    </row>
    <row r="266" spans="1:10" s="86" customFormat="1" ht="18" customHeight="1">
      <c r="A266" s="267" t="s">
        <v>213</v>
      </c>
      <c r="B266" s="280">
        <v>270</v>
      </c>
      <c r="C266" s="59"/>
      <c r="D266" s="59"/>
      <c r="E266" s="60"/>
      <c r="F266" s="58"/>
      <c r="G266" s="137">
        <f>SUM(G267+G275)</f>
        <v>82260.3</v>
      </c>
      <c r="H266" s="137">
        <f>SUM(H267+H275)</f>
        <v>78935.5</v>
      </c>
      <c r="I266" s="137">
        <f>SUM(I267+I275)</f>
        <v>538.5</v>
      </c>
      <c r="J266" s="138">
        <f>SUM(J267+J275)</f>
        <v>2786.3</v>
      </c>
    </row>
    <row r="267" spans="1:10" s="91" customFormat="1" ht="18" customHeight="1">
      <c r="A267" s="270" t="s">
        <v>340</v>
      </c>
      <c r="B267" s="280">
        <v>270</v>
      </c>
      <c r="C267" s="59">
        <v>7</v>
      </c>
      <c r="D267" s="59"/>
      <c r="E267" s="60"/>
      <c r="F267" s="58"/>
      <c r="G267" s="137">
        <f>SUM(G268+G271)</f>
        <v>37928.6</v>
      </c>
      <c r="H267" s="137">
        <f>SUM(H268+H271)</f>
        <v>36311.2</v>
      </c>
      <c r="I267" s="137">
        <f>SUM(I268+I271)</f>
        <v>538.5</v>
      </c>
      <c r="J267" s="138">
        <f>SUM(J268+J271)</f>
        <v>1078.8999999999999</v>
      </c>
    </row>
    <row r="268" spans="1:10" s="91" customFormat="1" ht="18" customHeight="1">
      <c r="A268" s="270" t="s">
        <v>341</v>
      </c>
      <c r="B268" s="280">
        <v>270</v>
      </c>
      <c r="C268" s="59">
        <v>7</v>
      </c>
      <c r="D268" s="59">
        <v>2</v>
      </c>
      <c r="E268" s="92"/>
      <c r="F268" s="60"/>
      <c r="G268" s="137">
        <f aca="true" t="shared" si="27" ref="G268:J269">SUM(G269)</f>
        <v>33444.5</v>
      </c>
      <c r="H268" s="137">
        <f t="shared" si="27"/>
        <v>31827.1</v>
      </c>
      <c r="I268" s="137">
        <f t="shared" si="27"/>
        <v>538.5</v>
      </c>
      <c r="J268" s="138">
        <f t="shared" si="27"/>
        <v>1078.8999999999999</v>
      </c>
    </row>
    <row r="269" spans="1:10" ht="18" customHeight="1">
      <c r="A269" s="268" t="s">
        <v>15</v>
      </c>
      <c r="B269" s="281">
        <v>270</v>
      </c>
      <c r="C269" s="62">
        <v>7</v>
      </c>
      <c r="D269" s="62">
        <v>2</v>
      </c>
      <c r="E269" s="63">
        <v>4230000</v>
      </c>
      <c r="F269" s="61"/>
      <c r="G269" s="139">
        <f t="shared" si="27"/>
        <v>33444.5</v>
      </c>
      <c r="H269" s="139">
        <f t="shared" si="27"/>
        <v>31827.1</v>
      </c>
      <c r="I269" s="139">
        <f t="shared" si="27"/>
        <v>538.5</v>
      </c>
      <c r="J269" s="140">
        <f t="shared" si="27"/>
        <v>1078.8999999999999</v>
      </c>
    </row>
    <row r="270" spans="1:10" ht="18" customHeight="1">
      <c r="A270" s="269" t="s">
        <v>4</v>
      </c>
      <c r="B270" s="281">
        <v>270</v>
      </c>
      <c r="C270" s="62">
        <v>7</v>
      </c>
      <c r="D270" s="62">
        <v>2</v>
      </c>
      <c r="E270" s="63">
        <v>4239900</v>
      </c>
      <c r="F270" s="61">
        <v>1</v>
      </c>
      <c r="G270" s="139">
        <f>SUM(H270:J270)</f>
        <v>33444.5</v>
      </c>
      <c r="H270" s="141">
        <f>SUM(лист!S141:S143)</f>
        <v>31827.1</v>
      </c>
      <c r="I270" s="141">
        <f>SUM(лист!T141:T143)</f>
        <v>538.5</v>
      </c>
      <c r="J270" s="148">
        <f>SUM(лист!U141:U143)</f>
        <v>1078.8999999999999</v>
      </c>
    </row>
    <row r="271" spans="1:10" s="86" customFormat="1" ht="18" customHeight="1">
      <c r="A271" s="267" t="s">
        <v>286</v>
      </c>
      <c r="B271" s="280">
        <v>270</v>
      </c>
      <c r="C271" s="59">
        <v>7</v>
      </c>
      <c r="D271" s="59">
        <v>9</v>
      </c>
      <c r="E271" s="60"/>
      <c r="F271" s="58"/>
      <c r="G271" s="137">
        <f>SUM(G273)</f>
        <v>4484.1</v>
      </c>
      <c r="H271" s="137">
        <f>SUM(H273)</f>
        <v>4484.1</v>
      </c>
      <c r="I271" s="137">
        <f>SUM(I273)</f>
        <v>0</v>
      </c>
      <c r="J271" s="138">
        <f>SUM(J273)</f>
        <v>0</v>
      </c>
    </row>
    <row r="272" spans="1:10" s="86" customFormat="1" ht="32.25" customHeight="1">
      <c r="A272" s="269" t="s">
        <v>21</v>
      </c>
      <c r="B272" s="281">
        <v>270</v>
      </c>
      <c r="C272" s="62">
        <v>7</v>
      </c>
      <c r="D272" s="62">
        <v>9</v>
      </c>
      <c r="E272" s="63">
        <v>20000</v>
      </c>
      <c r="F272" s="61"/>
      <c r="G272" s="139">
        <f>SUM(G273)</f>
        <v>4484.1</v>
      </c>
      <c r="H272" s="139">
        <f aca="true" t="shared" si="28" ref="H272:J273">SUM(H273)</f>
        <v>4484.1</v>
      </c>
      <c r="I272" s="139">
        <f t="shared" si="28"/>
        <v>0</v>
      </c>
      <c r="J272" s="140">
        <f t="shared" si="28"/>
        <v>0</v>
      </c>
    </row>
    <row r="273" spans="1:10" ht="18" customHeight="1">
      <c r="A273" s="268" t="s">
        <v>323</v>
      </c>
      <c r="B273" s="281">
        <v>270</v>
      </c>
      <c r="C273" s="62">
        <v>7</v>
      </c>
      <c r="D273" s="62">
        <v>9</v>
      </c>
      <c r="E273" s="63">
        <v>20400</v>
      </c>
      <c r="F273" s="61"/>
      <c r="G273" s="139">
        <f>SUM(G274)</f>
        <v>4484.1</v>
      </c>
      <c r="H273" s="139">
        <f t="shared" si="28"/>
        <v>4484.1</v>
      </c>
      <c r="I273" s="139">
        <f t="shared" si="28"/>
        <v>0</v>
      </c>
      <c r="J273" s="140">
        <f t="shared" si="28"/>
        <v>0</v>
      </c>
    </row>
    <row r="274" spans="1:10" ht="18" customHeight="1">
      <c r="A274" s="268" t="s">
        <v>388</v>
      </c>
      <c r="B274" s="281">
        <v>270</v>
      </c>
      <c r="C274" s="62">
        <v>7</v>
      </c>
      <c r="D274" s="62">
        <v>9</v>
      </c>
      <c r="E274" s="63">
        <v>20400</v>
      </c>
      <c r="F274" s="61">
        <v>500</v>
      </c>
      <c r="G274" s="139">
        <f>SUM(H274:J274)</f>
        <v>4484.1</v>
      </c>
      <c r="H274" s="139">
        <f>SUM(лист!S151)</f>
        <v>4484.1</v>
      </c>
      <c r="I274" s="142"/>
      <c r="J274" s="143"/>
    </row>
    <row r="275" spans="1:10" s="86" customFormat="1" ht="18" customHeight="1">
      <c r="A275" s="267" t="s">
        <v>365</v>
      </c>
      <c r="B275" s="280">
        <v>270</v>
      </c>
      <c r="C275" s="59">
        <v>9</v>
      </c>
      <c r="D275" s="59"/>
      <c r="E275" s="60"/>
      <c r="F275" s="58"/>
      <c r="G275" s="137">
        <f>SUM(G276)</f>
        <v>44331.700000000004</v>
      </c>
      <c r="H275" s="137">
        <f>SUM(H276)</f>
        <v>42624.3</v>
      </c>
      <c r="I275" s="137">
        <f>SUM(I276)</f>
        <v>0</v>
      </c>
      <c r="J275" s="138">
        <f>SUM(J276)</f>
        <v>1707.4</v>
      </c>
    </row>
    <row r="276" spans="1:10" s="86" customFormat="1" ht="18" customHeight="1">
      <c r="A276" s="267" t="s">
        <v>368</v>
      </c>
      <c r="B276" s="280">
        <v>270</v>
      </c>
      <c r="C276" s="59">
        <v>9</v>
      </c>
      <c r="D276" s="59">
        <v>8</v>
      </c>
      <c r="E276" s="60"/>
      <c r="F276" s="58"/>
      <c r="G276" s="137">
        <f>SUM(G277+G279)</f>
        <v>44331.700000000004</v>
      </c>
      <c r="H276" s="137">
        <f>SUM(H277+H279)</f>
        <v>42624.3</v>
      </c>
      <c r="I276" s="137">
        <f>SUM(I277+I279)</f>
        <v>0</v>
      </c>
      <c r="J276" s="138">
        <f>SUM(J277+J279)</f>
        <v>1707.4</v>
      </c>
    </row>
    <row r="277" spans="1:10" ht="18" customHeight="1">
      <c r="A277" s="268" t="s">
        <v>376</v>
      </c>
      <c r="B277" s="281">
        <v>270</v>
      </c>
      <c r="C277" s="62">
        <v>9</v>
      </c>
      <c r="D277" s="62">
        <v>8</v>
      </c>
      <c r="E277" s="63">
        <v>4820000</v>
      </c>
      <c r="F277" s="61"/>
      <c r="G277" s="139">
        <f>SUM(G278)</f>
        <v>43431.700000000004</v>
      </c>
      <c r="H277" s="139">
        <f>SUM(H278)</f>
        <v>41724.3</v>
      </c>
      <c r="I277" s="139">
        <f>SUM(I278)</f>
        <v>0</v>
      </c>
      <c r="J277" s="140">
        <f>SUM(J278)</f>
        <v>1707.4</v>
      </c>
    </row>
    <row r="278" spans="1:10" ht="18" customHeight="1">
      <c r="A278" s="268" t="s">
        <v>327</v>
      </c>
      <c r="B278" s="281">
        <v>270</v>
      </c>
      <c r="C278" s="62">
        <v>9</v>
      </c>
      <c r="D278" s="62">
        <v>8</v>
      </c>
      <c r="E278" s="63">
        <v>4829900</v>
      </c>
      <c r="F278" s="61">
        <v>1</v>
      </c>
      <c r="G278" s="139">
        <f>SUM(H278:J278)</f>
        <v>43431.700000000004</v>
      </c>
      <c r="H278" s="141">
        <f>SUM(лист!S196:S197)+лист!S193</f>
        <v>41724.3</v>
      </c>
      <c r="I278" s="141">
        <f>SUM(лист!T196:T197)+лист!T193</f>
        <v>0</v>
      </c>
      <c r="J278" s="148">
        <f>SUM(лист!U196:U197)+лист!U193</f>
        <v>1707.4</v>
      </c>
    </row>
    <row r="279" spans="1:10" ht="18" customHeight="1">
      <c r="A279" s="268" t="s">
        <v>379</v>
      </c>
      <c r="B279" s="281">
        <v>270</v>
      </c>
      <c r="C279" s="62">
        <v>9</v>
      </c>
      <c r="D279" s="62">
        <v>8</v>
      </c>
      <c r="E279" s="63">
        <v>5129700</v>
      </c>
      <c r="F279" s="61"/>
      <c r="G279" s="139">
        <f>SUM(G280)</f>
        <v>900</v>
      </c>
      <c r="H279" s="139">
        <f>SUM(H280)</f>
        <v>900</v>
      </c>
      <c r="I279" s="139">
        <f>SUM(I280)</f>
        <v>0</v>
      </c>
      <c r="J279" s="140">
        <f>SUM(J280)</f>
        <v>0</v>
      </c>
    </row>
    <row r="280" spans="1:10" ht="18" customHeight="1">
      <c r="A280" s="268" t="s">
        <v>346</v>
      </c>
      <c r="B280" s="281">
        <v>270</v>
      </c>
      <c r="C280" s="62">
        <v>9</v>
      </c>
      <c r="D280" s="62">
        <v>8</v>
      </c>
      <c r="E280" s="63">
        <v>5129700</v>
      </c>
      <c r="F280" s="61">
        <v>500</v>
      </c>
      <c r="G280" s="139">
        <f>SUM(H280:J280)</f>
        <v>900</v>
      </c>
      <c r="H280" s="139">
        <f>SUM(лист!S194)</f>
        <v>900</v>
      </c>
      <c r="I280" s="139"/>
      <c r="J280" s="140">
        <f>SUM(лист!H194)</f>
        <v>0</v>
      </c>
    </row>
    <row r="281" spans="1:11" s="86" customFormat="1" ht="25.5" customHeight="1" thickBot="1">
      <c r="A281" s="278" t="s">
        <v>384</v>
      </c>
      <c r="B281" s="287"/>
      <c r="C281" s="95"/>
      <c r="D281" s="93"/>
      <c r="E281" s="93"/>
      <c r="F281" s="93"/>
      <c r="G281" s="149">
        <f>SUM(H281+I281+J281)</f>
        <v>2749242.6999999997</v>
      </c>
      <c r="H281" s="149">
        <f>SUM(H11+H28+H186+H220+H231+H266)</f>
        <v>1658039.4000000001</v>
      </c>
      <c r="I281" s="149">
        <f>SUM(I11+I28+I186+I220+I231+I266)</f>
        <v>958370.8999999999</v>
      </c>
      <c r="J281" s="150">
        <f>SUM(J11+J28+J186+J220+J231+J266)</f>
        <v>132832.4</v>
      </c>
      <c r="K281" s="94"/>
    </row>
    <row r="282" spans="1:7" ht="14.25" customHeight="1">
      <c r="A282" s="54"/>
      <c r="B282" s="5"/>
      <c r="C282" s="5"/>
      <c r="D282" s="36"/>
      <c r="E282" s="70"/>
      <c r="F282" s="70"/>
      <c r="G282" s="70"/>
    </row>
    <row r="283" spans="1:7" ht="15.75">
      <c r="A283" s="485" t="s">
        <v>243</v>
      </c>
      <c r="B283" s="486"/>
      <c r="C283" s="486"/>
      <c r="D283" s="486"/>
      <c r="E283" s="486"/>
      <c r="F283" s="486"/>
      <c r="G283" s="486"/>
    </row>
    <row r="284" spans="1:7" ht="15.75">
      <c r="A284" s="485"/>
      <c r="B284" s="486"/>
      <c r="C284" s="486"/>
      <c r="D284" s="486"/>
      <c r="E284" s="486"/>
      <c r="F284" s="486"/>
      <c r="G284" s="486"/>
    </row>
    <row r="285" spans="1:7" ht="12.75">
      <c r="A285" s="70"/>
      <c r="B285" s="70"/>
      <c r="C285" s="70"/>
      <c r="D285" s="70"/>
      <c r="E285" s="70"/>
      <c r="F285" s="70"/>
      <c r="G285" s="70"/>
    </row>
    <row r="286" spans="1:7" ht="5.25" customHeight="1">
      <c r="A286" s="70"/>
      <c r="B286" s="70"/>
      <c r="C286" s="70"/>
      <c r="D286" s="70"/>
      <c r="E286" s="70"/>
      <c r="F286" s="70"/>
      <c r="G286" s="70"/>
    </row>
    <row r="287" spans="1:7" ht="12.75" customHeight="1" hidden="1">
      <c r="A287" s="70"/>
      <c r="B287" s="70"/>
      <c r="C287" s="70"/>
      <c r="D287" s="70"/>
      <c r="E287" s="70"/>
      <c r="F287" s="70"/>
      <c r="G287" s="70"/>
    </row>
    <row r="290" ht="12.75">
      <c r="G290" s="65"/>
    </row>
  </sheetData>
  <mergeCells count="29">
    <mergeCell ref="A235:A236"/>
    <mergeCell ref="B235:F235"/>
    <mergeCell ref="G235:G236"/>
    <mergeCell ref="H235:J235"/>
    <mergeCell ref="A190:A191"/>
    <mergeCell ref="B190:F190"/>
    <mergeCell ref="G190:G191"/>
    <mergeCell ref="H190:J190"/>
    <mergeCell ref="G97:G98"/>
    <mergeCell ref="H97:J97"/>
    <mergeCell ref="A146:A147"/>
    <mergeCell ref="B146:F146"/>
    <mergeCell ref="G146:G147"/>
    <mergeCell ref="H146:J146"/>
    <mergeCell ref="A283:G283"/>
    <mergeCell ref="A284:G284"/>
    <mergeCell ref="G8:G9"/>
    <mergeCell ref="H8:J8"/>
    <mergeCell ref="A46:A47"/>
    <mergeCell ref="B46:F46"/>
    <mergeCell ref="G46:G47"/>
    <mergeCell ref="H46:J46"/>
    <mergeCell ref="A97:A98"/>
    <mergeCell ref="B97:F97"/>
    <mergeCell ref="H1:J1"/>
    <mergeCell ref="H2:J2"/>
    <mergeCell ref="A8:A9"/>
    <mergeCell ref="B8:F8"/>
    <mergeCell ref="A5:I6"/>
  </mergeCells>
  <printOptions/>
  <pageMargins left="0.88" right="0.1968503937007874" top="0.41" bottom="0.16" header="0.63" footer="0.1968503937007874"/>
  <pageSetup fitToHeight="6" horizontalDpi="600" verticalDpi="600" orientation="landscape" paperSize="9" scale="55" r:id="rId1"/>
  <rowBreaks count="5" manualBreakCount="5">
    <brk id="45" max="255" man="1"/>
    <brk id="96" max="255" man="1"/>
    <brk id="145" max="255" man="1"/>
    <brk id="189" max="255" man="1"/>
    <brk id="23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kab208ud</cp:lastModifiedBy>
  <cp:lastPrinted>2010-02-03T10:54:47Z</cp:lastPrinted>
  <dcterms:created xsi:type="dcterms:W3CDTF">2007-10-12T07:56:09Z</dcterms:created>
  <dcterms:modified xsi:type="dcterms:W3CDTF">2010-02-09T11:13:37Z</dcterms:modified>
  <cp:category/>
  <cp:version/>
  <cp:contentType/>
  <cp:contentStatus/>
</cp:coreProperties>
</file>